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 activeTab="4"/>
  </bookViews>
  <sheets>
    <sheet name="Lua" sheetId="5" r:id="rId1"/>
    <sheet name="cay lao nam" sheetId="7" r:id="rId2"/>
    <sheet name="Hang nam" sheetId="6" r:id="rId3"/>
    <sheet name="Ao" sheetId="3" r:id="rId4"/>
    <sheet name="Lam nghiep" sheetId="8" r:id="rId5"/>
  </sheets>
  <externalReferences>
    <externalReference r:id="rId6"/>
  </externalReferences>
  <definedNames>
    <definedName name="chuong_pl_1" localSheetId="1">'cay lao nam'!#REF!</definedName>
    <definedName name="chuong_pl_1_name" localSheetId="1">'cay lao nam'!$A$1</definedName>
    <definedName name="chuong_pl_3_name" localSheetId="3">Ao!$A$2</definedName>
    <definedName name="_xlnm.Print_Titles" localSheetId="1">'cay lao nam'!$3:$5</definedName>
    <definedName name="_xlnm.Print_Titles" localSheetId="2">'Hang nam'!$3:$5</definedName>
    <definedName name="_xlnm.Print_Titles" localSheetId="0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5" l="1"/>
  <c r="A2" i="6" s="1"/>
  <c r="A3" i="3" l="1"/>
  <c r="A3" i="8"/>
  <c r="A2" i="7"/>
  <c r="N10" i="8"/>
  <c r="D72" i="6"/>
  <c r="F72" i="6"/>
  <c r="G72" i="6"/>
  <c r="H72" i="6"/>
  <c r="F11" i="3"/>
  <c r="H11" i="3" s="1"/>
  <c r="E22" i="6"/>
  <c r="J22" i="6" s="1"/>
  <c r="C21" i="6"/>
  <c r="J21" i="6" s="1"/>
  <c r="C20" i="6"/>
  <c r="J20" i="6" s="1"/>
  <c r="C19" i="6"/>
  <c r="J19" i="6" s="1"/>
  <c r="C18" i="6"/>
  <c r="J18" i="6" s="1"/>
  <c r="C17" i="6"/>
  <c r="J17" i="6" s="1"/>
  <c r="C16" i="6"/>
  <c r="J16" i="6" s="1"/>
  <c r="C15" i="6"/>
  <c r="J15" i="6" s="1"/>
  <c r="C14" i="6"/>
  <c r="J14" i="6" s="1"/>
  <c r="C13" i="6"/>
  <c r="J13" i="6" s="1"/>
  <c r="C12" i="6"/>
  <c r="J12" i="6" s="1"/>
  <c r="C11" i="6"/>
  <c r="J11" i="6" s="1"/>
  <c r="C10" i="6"/>
  <c r="J10" i="6" s="1"/>
  <c r="G12" i="5"/>
  <c r="J12" i="5" s="1"/>
  <c r="G11" i="5"/>
  <c r="J11" i="5" s="1"/>
  <c r="G10" i="5"/>
  <c r="J10" i="5" s="1"/>
  <c r="F14" i="3" l="1"/>
  <c r="C72" i="6"/>
  <c r="G52" i="5"/>
  <c r="C31" i="7"/>
  <c r="D31" i="7"/>
  <c r="E31" i="7"/>
  <c r="F31" i="7"/>
  <c r="G31" i="7"/>
  <c r="H31" i="7"/>
  <c r="I31" i="7"/>
  <c r="J31" i="7"/>
  <c r="L29" i="7"/>
  <c r="J70" i="6"/>
  <c r="J71" i="6"/>
  <c r="L30" i="7" l="1"/>
  <c r="J69" i="6"/>
  <c r="L11" i="8"/>
  <c r="K11" i="8"/>
  <c r="J11" i="8"/>
  <c r="I11" i="8"/>
  <c r="H11" i="8"/>
  <c r="G11" i="8"/>
  <c r="F11" i="8"/>
  <c r="E11" i="8"/>
  <c r="D11" i="8"/>
  <c r="C11" i="8"/>
  <c r="N8" i="8"/>
  <c r="N11" i="8" s="1"/>
  <c r="C12" i="8" l="1"/>
  <c r="J8" i="6" l="1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L8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31" i="7" l="1"/>
  <c r="J8" i="5" l="1"/>
  <c r="J14" i="5"/>
  <c r="J15" i="5"/>
  <c r="J17" i="5"/>
  <c r="J18" i="5"/>
  <c r="J19" i="5"/>
  <c r="J20" i="5"/>
  <c r="J21" i="5"/>
  <c r="J22" i="5"/>
  <c r="J23" i="5"/>
  <c r="J24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F52" i="5"/>
  <c r="H9" i="3" l="1"/>
  <c r="H14" i="3" s="1"/>
  <c r="H13" i="3"/>
  <c r="H52" i="5" l="1"/>
  <c r="C32" i="7" l="1"/>
  <c r="E53" i="6" l="1"/>
  <c r="J53" i="6" s="1"/>
  <c r="E26" i="5"/>
  <c r="J26" i="5" s="1"/>
  <c r="E38" i="6"/>
  <c r="E72" i="6" s="1"/>
  <c r="E25" i="5"/>
  <c r="J25" i="5" s="1"/>
  <c r="E16" i="5"/>
  <c r="E52" i="5" l="1"/>
  <c r="C53" i="5" s="1"/>
  <c r="J38" i="6"/>
  <c r="J72" i="6" s="1"/>
  <c r="J16" i="5"/>
  <c r="J52" i="5" s="1"/>
  <c r="C73" i="6" l="1"/>
</calcChain>
</file>

<file path=xl/sharedStrings.xml><?xml version="1.0" encoding="utf-8"?>
<sst xmlns="http://schemas.openxmlformats.org/spreadsheetml/2006/main" count="242" uniqueCount="127">
  <si>
    <t>TT</t>
  </si>
  <si>
    <t>Tổng giá trị thiệt hại</t>
  </si>
  <si>
    <t>tr.đồng</t>
  </si>
  <si>
    <t>(ha)</t>
  </si>
  <si>
    <t>Nuôi trồng thuỷ sản bán thâm canh, thâm canh trong ao (đầm/hầm)</t>
  </si>
  <si>
    <r>
      <t>Nuôi trồng thuỷ sản trong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bể, lồng, bè</t>
    </r>
  </si>
  <si>
    <t>Nuôi trồng thuỷ sản theo hình thức khác</t>
  </si>
  <si>
    <t>Ha diện tích nuôi bị thiệt hại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</si>
  <si>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</si>
  <si>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</si>
  <si>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</si>
  <si>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</si>
  <si>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</si>
  <si>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</si>
  <si>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</si>
  <si>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</si>
  <si>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</si>
  <si>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</si>
  <si>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</si>
  <si>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</si>
  <si>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</si>
  <si>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</si>
  <si>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</si>
  <si>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</si>
  <si>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</si>
  <si>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</si>
  <si>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đồng/ha</t>
  </si>
  <si>
    <t>đồng</t>
  </si>
  <si>
    <t>Đơn giá hỗ trợ (Đồng/ha)</t>
  </si>
  <si>
    <t xml:space="preserve">Đơn giá </t>
  </si>
  <si>
    <t>Cây trồng lâu năm</t>
  </si>
  <si>
    <t>Vườn cây ở thời kỳ kiến thiết cơ bản</t>
  </si>
  <si>
    <r>
      <t>Vườn cây ở thời kỳ kiến thiết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cơ bản</t>
    </r>
  </si>
  <si>
    <r>
      <t>Vườn cây ở thời kỳ kinh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doanh thiệt hại đến năng suất thu hoạch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nhưng cây không chết</t>
    </r>
  </si>
  <si>
    <r>
      <t>Cây giống trong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giai đoạn vườn ươm được nhân giống từ nguồn vật liệu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khai thác từ cây đầu dòng;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vườn cây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đầu dòng</t>
    </r>
  </si>
  <si>
    <r>
      <t>Vườn cây ở thời kỳ kinh doanh thiệt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hại đến năng suất thu hoạch nhưng cây không chết</t>
    </r>
  </si>
  <si>
    <t>Họ và Tên</t>
  </si>
  <si>
    <t>(Đồng/ha)</t>
  </si>
  <si>
    <t>(Đồng</t>
  </si>
  <si>
    <t>Hoàng Văn Tiến</t>
  </si>
  <si>
    <t>Hoàng  Hữu Quang</t>
  </si>
  <si>
    <t>Hoàng Thị Thuyền</t>
  </si>
  <si>
    <t>Hoàng Hữu Lô</t>
  </si>
  <si>
    <t>Triệu Văn Sáu</t>
  </si>
  <si>
    <t>Hoàng Thị Yêm</t>
  </si>
  <si>
    <t>Hà Thị Dung</t>
  </si>
  <si>
    <t>Thôn Bản Đồn</t>
  </si>
  <si>
    <t>Đàm Thị Lê</t>
  </si>
  <si>
    <t>Hoàng Hữu Đô</t>
  </si>
  <si>
    <t>Âu Đình Diên</t>
  </si>
  <si>
    <t>Nông Thị Thiếp</t>
  </si>
  <si>
    <t>Hoàng Hữu Hùng</t>
  </si>
  <si>
    <t>Hoàng Hữu Giang</t>
  </si>
  <si>
    <t>Hoàng Hữu Dụng</t>
  </si>
  <si>
    <t>Âu Đình Anh</t>
  </si>
  <si>
    <t>Hoàng Hữu Dưỡng</t>
  </si>
  <si>
    <t>Nguyễn Đức Giang</t>
  </si>
  <si>
    <t>Hoàng Hữu Nhân</t>
  </si>
  <si>
    <t>Hoàng Ngọc Yên</t>
  </si>
  <si>
    <t>Âu Đình Khoa</t>
  </si>
  <si>
    <t>Hoàng Hữu Hằng</t>
  </si>
  <si>
    <t>Hoàng Hữu Hưu</t>
  </si>
  <si>
    <t>Hoàng Hữu Thật</t>
  </si>
  <si>
    <t>Âu Đình Doanh</t>
  </si>
  <si>
    <t>Âu Đình Chung</t>
  </si>
  <si>
    <t>Hoàng Hữu Thắng</t>
  </si>
  <si>
    <t>Nguyễn Thanh Hữu</t>
  </si>
  <si>
    <t>Hoàng Thị Phùng</t>
  </si>
  <si>
    <t>Âu Đình Túy</t>
  </si>
  <si>
    <t>Âu Đình Chiến</t>
  </si>
  <si>
    <t>Hoàng Hữu Luyện</t>
  </si>
  <si>
    <t>Hoàng Hữu Hạ</t>
  </si>
  <si>
    <t>Hoàng Thị Dòng</t>
  </si>
  <si>
    <t>Trịnh Thị Minh</t>
  </si>
  <si>
    <t>Tạ Thị Chiêm</t>
  </si>
  <si>
    <t>Hoàng Thị Luân</t>
  </si>
  <si>
    <t>Hoàng Hữu Huân</t>
  </si>
  <si>
    <t>Âu Thị Dinh</t>
  </si>
  <si>
    <t>Âu Đình Hoan</t>
  </si>
  <si>
    <t xml:space="preserve">Hoàng Hữu Sự </t>
  </si>
  <si>
    <t>Âu Đình Lợi</t>
  </si>
  <si>
    <t>Âu Đình Toàn</t>
  </si>
  <si>
    <t>Âu Đình Nghiệp</t>
  </si>
  <si>
    <t>Âu Đình Tiệm</t>
  </si>
  <si>
    <t>Âu Thị Hạt</t>
  </si>
  <si>
    <t>Âu Thị Quế</t>
  </si>
  <si>
    <t>Đinh Thị Toàn</t>
  </si>
  <si>
    <t>Hà Thị Hành</t>
  </si>
  <si>
    <t>Âu Đình Viện</t>
  </si>
  <si>
    <t>Triệu Thị Thắm</t>
  </si>
  <si>
    <t>Nguyễn Thị Pyai</t>
  </si>
  <si>
    <t>Âu Đình Ưu</t>
  </si>
  <si>
    <t>Hà Thị Tiếp</t>
  </si>
  <si>
    <t>Đàm Đình Tiến</t>
  </si>
  <si>
    <t>Âu Thị Hồng Gấm</t>
  </si>
  <si>
    <t>Họ Và Tên</t>
  </si>
  <si>
    <r>
      <t>100m</t>
    </r>
    <r>
      <rPr>
        <i/>
        <vertAlign val="superscript"/>
        <sz val="12"/>
        <color theme="1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thể tích nuôi bị thiệt hại</t>
    </r>
  </si>
  <si>
    <t>Hoàng Hữu Quý</t>
  </si>
  <si>
    <t>Tổng</t>
  </si>
  <si>
    <t>Tổng cộng (Ha)</t>
  </si>
  <si>
    <t>Tổng Cộng (ha)</t>
  </si>
  <si>
    <r>
      <t>Vườn cây ở thời kỳ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kinh doanh thiệt hại làm chết cây hoặc đánh giá là cây không còn khả năng phục hồi trở lại trạng thái bình thường</t>
    </r>
  </si>
  <si>
    <t>Tổng cộng (ha)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</si>
  <si>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</si>
  <si>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</si>
  <si>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</si>
  <si>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</si>
  <si>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>Diện tích vườn giống, rừng giống</t>
  </si>
  <si>
    <t>Diện tích cây giống được ươm trong giai đoạn vườn ươm</t>
  </si>
  <si>
    <t>Tổng Cộng: (Ha)</t>
  </si>
  <si>
    <t>,</t>
  </si>
  <si>
    <t>Triệu Văn Dương</t>
  </si>
  <si>
    <t>Hoàng Thị Giới</t>
  </si>
  <si>
    <t>Hoan</t>
  </si>
  <si>
    <t>Hoàng Hữu Điền</t>
  </si>
  <si>
    <t>Cơn bão số 10,11</t>
  </si>
  <si>
    <t>Âu Thị Sen</t>
  </si>
  <si>
    <t>Lường Thị Quế</t>
  </si>
  <si>
    <t>Âu Đình Thống</t>
  </si>
  <si>
    <t>Đợt 21/8/2025</t>
  </si>
  <si>
    <t>Đợt cơn bão số 10,11</t>
  </si>
  <si>
    <t>Nông Văn Tòng</t>
  </si>
  <si>
    <t>Phụ lục 1: TỔNG HỢP  HỖ TRỢ ĐỐI VỚI CÂY LÚA BỊ THIỆT HẠI DO THIÊN TAI (Thôn Bản Đồn)</t>
  </si>
  <si>
    <t>Phụ lục 2: TỔNG HỢP  HỖ TRỢ ĐỐI VỚI CÂY TRỒNG (CÂY LÂU NĂM) BỊ THIỆT HẠI DO THIÊN TAI (Thôn Bản Đồn)</t>
  </si>
  <si>
    <t>Phụ Lục 3: TỔNG HỢP HỖ TRỢ ĐỐI VỚI CÂY TRỒNG (CÂY HÀNG NĂM) BỊ THIỆT HẠI DO THIÊN TAI (thôn Bản Đồn)</t>
  </si>
  <si>
    <t>Phụ lục 5: TỔNG HỢP HỖ TRỢ ĐỐI VỚI THỦY SẢN BỊ THIỆT HẠI DO THIÊN TAI (Thôn Bản Đồn)</t>
  </si>
  <si>
    <t>Phụ lục 4: TỔNG HỢP HỖ TRỢ ĐỐI VỚI LÂM NGHIỆP BỊ THIỆT HẠI DO THIÊN TAI (Thôn Bản Đồn)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</si>
</sst>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7" formatCode="0.000"/>
    <numFmt numFmtId="168" formatCode="_(* #,##0.000_);_(* \(#,##0.000\);_(* &quot;-&quot;???_);_(@_)"/>
    <numFmt numFmtId="170" formatCode="_(* #,##0.0000_);_(* \(#,##0.0000\);_(* &quot;-&quot;??_);_(@_)"/>
  </numFmts>
  <fonts count="18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FF0000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sz val="14"/>
      <color rgb="FF000000"/>
      <name val="Times New Roman"/>
      <family val="1"/>
    </font>
    <font>
      <i/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0" fontId="6" fillId="2" borderId="0" xfId="0" applyFont="1" applyFill="1"/>
    <xf numFmtId="0" fontId="6" fillId="0" borderId="0" xfId="0" applyFont="1" applyFill="1"/>
    <xf numFmtId="164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6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1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164" fontId="6" fillId="0" borderId="0" xfId="1" applyNumberFormat="1" applyFont="1" applyFill="1"/>
    <xf numFmtId="164" fontId="6" fillId="0" borderId="1" xfId="1" applyNumberFormat="1" applyFont="1" applyFill="1" applyBorder="1"/>
    <xf numFmtId="0" fontId="5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3" borderId="0" xfId="0" applyFont="1" applyFill="1"/>
    <xf numFmtId="43" fontId="0" fillId="0" borderId="0" xfId="0" applyNumberFormat="1" applyFill="1"/>
    <xf numFmtId="164" fontId="6" fillId="0" borderId="0" xfId="0" applyNumberFormat="1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/>
    <xf numFmtId="165" fontId="5" fillId="0" borderId="1" xfId="1" applyNumberFormat="1" applyFont="1" applyFill="1" applyBorder="1"/>
    <xf numFmtId="165" fontId="6" fillId="0" borderId="0" xfId="1" applyNumberFormat="1" applyFont="1" applyFill="1" applyBorder="1"/>
    <xf numFmtId="165" fontId="6" fillId="0" borderId="0" xfId="1" applyNumberFormat="1" applyFont="1" applyFill="1"/>
    <xf numFmtId="164" fontId="5" fillId="0" borderId="1" xfId="1" applyNumberFormat="1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/>
    <xf numFmtId="0" fontId="1" fillId="0" borderId="0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64" fontId="0" fillId="0" borderId="0" xfId="1" applyNumberFormat="1" applyFont="1"/>
    <xf numFmtId="0" fontId="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0" fillId="4" borderId="0" xfId="0" applyFill="1"/>
    <xf numFmtId="0" fontId="0" fillId="0" borderId="1" xfId="0" applyFill="1" applyBorder="1"/>
    <xf numFmtId="0" fontId="0" fillId="3" borderId="0" xfId="0" applyFill="1"/>
    <xf numFmtId="0" fontId="11" fillId="0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0" fontId="13" fillId="0" borderId="0" xfId="0" applyFont="1" applyFill="1"/>
    <xf numFmtId="168" fontId="0" fillId="0" borderId="0" xfId="0" applyNumberFormat="1"/>
    <xf numFmtId="164" fontId="0" fillId="0" borderId="0" xfId="0" applyNumberForma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/>
    <xf numFmtId="164" fontId="8" fillId="0" borderId="1" xfId="0" applyNumberFormat="1" applyFont="1" applyFill="1" applyBorder="1"/>
    <xf numFmtId="0" fontId="8" fillId="0" borderId="0" xfId="0" applyFont="1" applyFill="1"/>
    <xf numFmtId="0" fontId="8" fillId="2" borderId="0" xfId="0" applyFont="1" applyFill="1"/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/>
    <xf numFmtId="164" fontId="8" fillId="5" borderId="1" xfId="1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7" fillId="0" borderId="1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12" fillId="0" borderId="8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170" fontId="5" fillId="0" borderId="1" xfId="1" applyNumberFormat="1" applyFont="1" applyFill="1" applyBorder="1"/>
    <xf numFmtId="170" fontId="5" fillId="0" borderId="6" xfId="0" applyNumberFormat="1" applyFont="1" applyFill="1" applyBorder="1" applyAlignment="1">
      <alignment horizontal="left"/>
    </xf>
    <xf numFmtId="170" fontId="5" fillId="0" borderId="7" xfId="0" applyNumberFormat="1" applyFont="1" applyFill="1" applyBorder="1" applyAlignment="1">
      <alignment horizontal="left"/>
    </xf>
    <xf numFmtId="170" fontId="5" fillId="0" borderId="5" xfId="0" applyNumberFormat="1" applyFont="1" applyFill="1" applyBorder="1" applyAlignment="1">
      <alignment horizontal="left"/>
    </xf>
    <xf numFmtId="167" fontId="8" fillId="0" borderId="1" xfId="0" applyNumberFormat="1" applyFont="1" applyFill="1" applyBorder="1"/>
    <xf numFmtId="167" fontId="5" fillId="0" borderId="1" xfId="0" applyNumberFormat="1" applyFont="1" applyFill="1" applyBorder="1"/>
    <xf numFmtId="167" fontId="5" fillId="0" borderId="6" xfId="0" applyNumberFormat="1" applyFont="1" applyFill="1" applyBorder="1" applyAlignment="1">
      <alignment horizontal="center"/>
    </xf>
    <xf numFmtId="167" fontId="5" fillId="0" borderId="7" xfId="0" applyNumberFormat="1" applyFont="1" applyFill="1" applyBorder="1" applyAlignment="1">
      <alignment horizontal="center"/>
    </xf>
    <xf numFmtId="167" fontId="5" fillId="0" borderId="5" xfId="0" applyNumberFormat="1" applyFont="1" applyFill="1" applyBorder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2" fontId="2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6"/>
  <sheetViews>
    <sheetView zoomScale="85" zoomScaleNormal="85" workbookViewId="0">
      <pane xSplit="2" ySplit="5" topLeftCell="C48" activePane="bottomRight" state="frozen"/>
      <selection pane="topRight" activeCell="C1" sqref="C1"/>
      <selection pane="bottomLeft" activeCell="A6" sqref="A6"/>
      <selection pane="bottomRight" activeCell="C52" sqref="C52:H53"/>
    </sheetView>
  </sheetViews>
  <sheetFormatPr defaultRowHeight="18.75" x14ac:dyDescent="0.3"/>
  <cols>
    <col min="1" max="1" width="6" style="4" customWidth="1"/>
    <col min="2" max="2" width="25.875" style="4" customWidth="1"/>
    <col min="3" max="3" width="10.375" style="4" customWidth="1"/>
    <col min="4" max="4" width="11.375" style="4" customWidth="1"/>
    <col min="5" max="5" width="9.5" style="4" customWidth="1"/>
    <col min="6" max="6" width="10.5" style="4" customWidth="1"/>
    <col min="7" max="7" width="10.875" style="4" customWidth="1"/>
    <col min="8" max="8" width="8.625" style="4" customWidth="1"/>
    <col min="9" max="9" width="15.75" style="4" customWidth="1"/>
    <col min="10" max="10" width="14.125" style="24" customWidth="1"/>
    <col min="11" max="11" width="21" style="21" customWidth="1"/>
    <col min="12" max="12" width="14.25" style="21" bestFit="1" customWidth="1"/>
    <col min="13" max="78" width="9" style="21"/>
    <col min="79" max="16384" width="9" style="4"/>
  </cols>
  <sheetData>
    <row r="1" spans="1:78" x14ac:dyDescent="0.3">
      <c r="A1" s="87" t="s">
        <v>122</v>
      </c>
      <c r="B1" s="87"/>
      <c r="C1" s="87"/>
      <c r="D1" s="87"/>
      <c r="E1" s="87"/>
      <c r="F1" s="87"/>
      <c r="G1" s="87"/>
      <c r="H1" s="87"/>
      <c r="I1" s="87"/>
      <c r="J1" s="87"/>
    </row>
    <row r="2" spans="1:78" ht="21.75" customHeight="1" x14ac:dyDescent="0.3">
      <c r="A2" s="88" t="str">
        <f>'[1]Lam Nghiep'!$A$3:$N$3</f>
        <v>(Kèm theo Thông báo  số 79/TB-UBND ngày 10/11/2025 của UBND xã Tân Kỳ)</v>
      </c>
      <c r="B2" s="88"/>
      <c r="C2" s="88"/>
      <c r="D2" s="88"/>
      <c r="E2" s="88"/>
      <c r="F2" s="88"/>
      <c r="G2" s="88"/>
      <c r="H2" s="88"/>
      <c r="I2" s="88"/>
      <c r="J2" s="88"/>
    </row>
    <row r="3" spans="1:78" ht="28.5" customHeight="1" x14ac:dyDescent="0.3">
      <c r="A3" s="89" t="s">
        <v>8</v>
      </c>
      <c r="B3" s="89" t="s">
        <v>36</v>
      </c>
      <c r="C3" s="89" t="s">
        <v>9</v>
      </c>
      <c r="D3" s="89"/>
      <c r="E3" s="89"/>
      <c r="F3" s="90" t="s">
        <v>10</v>
      </c>
      <c r="G3" s="90"/>
      <c r="H3" s="90"/>
      <c r="I3" s="89" t="s">
        <v>24</v>
      </c>
      <c r="J3" s="91" t="s">
        <v>25</v>
      </c>
    </row>
    <row r="4" spans="1:78" ht="15.75" customHeight="1" x14ac:dyDescent="0.3">
      <c r="A4" s="89"/>
      <c r="B4" s="89"/>
      <c r="C4" s="89" t="s">
        <v>11</v>
      </c>
      <c r="D4" s="89"/>
      <c r="E4" s="89"/>
      <c r="F4" s="89" t="s">
        <v>11</v>
      </c>
      <c r="G4" s="89"/>
      <c r="H4" s="89"/>
      <c r="I4" s="89"/>
      <c r="J4" s="91"/>
    </row>
    <row r="5" spans="1:78" ht="72.75" customHeight="1" x14ac:dyDescent="0.3">
      <c r="A5" s="89"/>
      <c r="B5" s="89"/>
      <c r="C5" s="19" t="s">
        <v>13</v>
      </c>
      <c r="D5" s="19" t="s">
        <v>14</v>
      </c>
      <c r="E5" s="19" t="s">
        <v>15</v>
      </c>
      <c r="F5" s="19" t="s">
        <v>19</v>
      </c>
      <c r="G5" s="19" t="s">
        <v>20</v>
      </c>
      <c r="H5" s="19" t="s">
        <v>21</v>
      </c>
      <c r="I5" s="89"/>
      <c r="J5" s="91"/>
    </row>
    <row r="6" spans="1:78" ht="20.25" customHeight="1" x14ac:dyDescent="0.3">
      <c r="A6" s="89"/>
      <c r="B6" s="89"/>
      <c r="C6" s="20" t="s">
        <v>3</v>
      </c>
      <c r="D6" s="20" t="s">
        <v>3</v>
      </c>
      <c r="E6" s="20" t="s">
        <v>3</v>
      </c>
      <c r="F6" s="20" t="s">
        <v>3</v>
      </c>
      <c r="G6" s="20" t="s">
        <v>3</v>
      </c>
      <c r="H6" s="20" t="s">
        <v>3</v>
      </c>
      <c r="I6" s="20" t="s">
        <v>26</v>
      </c>
      <c r="J6" s="30" t="s">
        <v>27</v>
      </c>
    </row>
    <row r="7" spans="1:78" s="42" customFormat="1" ht="14.25" customHeight="1" x14ac:dyDescent="0.3">
      <c r="A7" s="20"/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30">
        <v>9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</row>
    <row r="8" spans="1:78" ht="23.25" customHeight="1" x14ac:dyDescent="0.3">
      <c r="A8" s="15"/>
      <c r="B8" s="15" t="s">
        <v>46</v>
      </c>
      <c r="C8" s="6"/>
      <c r="D8" s="6"/>
      <c r="E8" s="6"/>
      <c r="F8" s="6"/>
      <c r="G8" s="6"/>
      <c r="H8" s="6"/>
      <c r="I8" s="6"/>
      <c r="J8" s="7">
        <f t="shared" ref="J8:J51" si="0">(E8+H8)*I8</f>
        <v>0</v>
      </c>
    </row>
    <row r="9" spans="1:78" ht="23.25" customHeight="1" x14ac:dyDescent="0.3">
      <c r="A9" s="15"/>
      <c r="B9" s="83" t="s">
        <v>119</v>
      </c>
      <c r="C9" s="6"/>
      <c r="D9" s="6"/>
      <c r="E9" s="6"/>
      <c r="F9" s="6"/>
      <c r="G9" s="6"/>
      <c r="H9" s="6"/>
      <c r="I9" s="6"/>
      <c r="J9" s="7"/>
    </row>
    <row r="10" spans="1:78" ht="23.25" customHeight="1" x14ac:dyDescent="0.3">
      <c r="A10" s="12">
        <v>1</v>
      </c>
      <c r="B10" s="79" t="s">
        <v>116</v>
      </c>
      <c r="C10" s="12"/>
      <c r="D10" s="12"/>
      <c r="E10" s="12"/>
      <c r="F10" s="12"/>
      <c r="G10" s="12">
        <f>0.0001*200</f>
        <v>0.02</v>
      </c>
      <c r="H10" s="12"/>
      <c r="I10" s="5">
        <v>4000000</v>
      </c>
      <c r="J10" s="13">
        <f>G10*I10</f>
        <v>80000</v>
      </c>
    </row>
    <row r="11" spans="1:78" ht="23.25" customHeight="1" x14ac:dyDescent="0.3">
      <c r="A11" s="12">
        <v>2</v>
      </c>
      <c r="B11" s="6" t="s">
        <v>117</v>
      </c>
      <c r="C11" s="12"/>
      <c r="D11" s="12"/>
      <c r="E11" s="12"/>
      <c r="F11" s="12"/>
      <c r="G11" s="12">
        <f>0.0001*300</f>
        <v>3.0000000000000002E-2</v>
      </c>
      <c r="H11" s="12"/>
      <c r="I11" s="5">
        <v>4000000</v>
      </c>
      <c r="J11" s="13">
        <f t="shared" ref="J11:J12" si="1">G11*I11</f>
        <v>120000.00000000001</v>
      </c>
    </row>
    <row r="12" spans="1:78" ht="23.25" customHeight="1" x14ac:dyDescent="0.3">
      <c r="A12" s="12">
        <v>3</v>
      </c>
      <c r="B12" s="79" t="s">
        <v>118</v>
      </c>
      <c r="C12" s="12"/>
      <c r="D12" s="12"/>
      <c r="E12" s="12"/>
      <c r="F12" s="12"/>
      <c r="G12" s="12">
        <f>0.0001*200</f>
        <v>0.02</v>
      </c>
      <c r="H12" s="12"/>
      <c r="I12" s="5">
        <v>4000000</v>
      </c>
      <c r="J12" s="13">
        <f t="shared" si="1"/>
        <v>80000</v>
      </c>
    </row>
    <row r="13" spans="1:78" ht="23.25" customHeight="1" x14ac:dyDescent="0.3">
      <c r="A13" s="15"/>
      <c r="B13" s="83" t="s">
        <v>120</v>
      </c>
      <c r="C13" s="6"/>
      <c r="D13" s="6"/>
      <c r="E13" s="6"/>
      <c r="F13" s="6"/>
      <c r="G13" s="6"/>
      <c r="H13" s="6"/>
      <c r="I13" s="6"/>
      <c r="J13" s="7"/>
    </row>
    <row r="14" spans="1:78" ht="23.25" customHeight="1" x14ac:dyDescent="0.3">
      <c r="A14" s="86">
        <v>1</v>
      </c>
      <c r="B14" s="6" t="s">
        <v>53</v>
      </c>
      <c r="C14" s="6"/>
      <c r="D14" s="6"/>
      <c r="E14" s="6">
        <v>0.17</v>
      </c>
      <c r="F14" s="6"/>
      <c r="G14" s="6"/>
      <c r="H14" s="6"/>
      <c r="I14" s="5">
        <v>10000000</v>
      </c>
      <c r="J14" s="7">
        <f t="shared" si="0"/>
        <v>1700000.0000000002</v>
      </c>
    </row>
    <row r="15" spans="1:78" ht="23.25" customHeight="1" x14ac:dyDescent="0.3">
      <c r="A15" s="86">
        <v>2</v>
      </c>
      <c r="B15" s="31" t="s">
        <v>44</v>
      </c>
      <c r="C15" s="6"/>
      <c r="D15" s="6"/>
      <c r="E15" s="6">
        <v>5.5E-2</v>
      </c>
      <c r="F15" s="6"/>
      <c r="G15" s="6"/>
      <c r="H15" s="6"/>
      <c r="I15" s="5">
        <v>10000000</v>
      </c>
      <c r="J15" s="7">
        <f t="shared" si="0"/>
        <v>550000</v>
      </c>
    </row>
    <row r="16" spans="1:78" ht="23.25" customHeight="1" x14ac:dyDescent="0.3">
      <c r="A16" s="86">
        <v>3</v>
      </c>
      <c r="B16" s="6" t="s">
        <v>54</v>
      </c>
      <c r="C16" s="6"/>
      <c r="D16" s="6"/>
      <c r="E16" s="6">
        <f>0.05+0.05</f>
        <v>0.1</v>
      </c>
      <c r="F16" s="6"/>
      <c r="G16" s="6"/>
      <c r="H16" s="6"/>
      <c r="I16" s="5">
        <v>10000000</v>
      </c>
      <c r="J16" s="7">
        <f t="shared" si="0"/>
        <v>1000000</v>
      </c>
    </row>
    <row r="17" spans="1:10" ht="23.25" customHeight="1" x14ac:dyDescent="0.3">
      <c r="A17" s="86">
        <v>4</v>
      </c>
      <c r="B17" s="6" t="s">
        <v>55</v>
      </c>
      <c r="C17" s="6"/>
      <c r="D17" s="6"/>
      <c r="E17" s="6">
        <v>0.08</v>
      </c>
      <c r="F17" s="6"/>
      <c r="G17" s="6"/>
      <c r="H17" s="6"/>
      <c r="I17" s="5">
        <v>10000000</v>
      </c>
      <c r="J17" s="7">
        <f t="shared" si="0"/>
        <v>800000</v>
      </c>
    </row>
    <row r="18" spans="1:10" ht="23.25" customHeight="1" x14ac:dyDescent="0.3">
      <c r="A18" s="86">
        <v>5</v>
      </c>
      <c r="B18" s="6" t="s">
        <v>56</v>
      </c>
      <c r="C18" s="6"/>
      <c r="D18" s="6"/>
      <c r="E18" s="6">
        <v>0.05</v>
      </c>
      <c r="F18" s="6"/>
      <c r="G18" s="6"/>
      <c r="H18" s="6"/>
      <c r="I18" s="5">
        <v>10000000</v>
      </c>
      <c r="J18" s="7">
        <f t="shared" si="0"/>
        <v>500000</v>
      </c>
    </row>
    <row r="19" spans="1:10" ht="23.25" customHeight="1" x14ac:dyDescent="0.3">
      <c r="A19" s="86">
        <v>6</v>
      </c>
      <c r="B19" s="6" t="s">
        <v>57</v>
      </c>
      <c r="C19" s="6"/>
      <c r="D19" s="6"/>
      <c r="E19" s="6">
        <v>0.03</v>
      </c>
      <c r="F19" s="6"/>
      <c r="G19" s="6"/>
      <c r="H19" s="6"/>
      <c r="I19" s="5">
        <v>10000000</v>
      </c>
      <c r="J19" s="7">
        <f t="shared" si="0"/>
        <v>300000</v>
      </c>
    </row>
    <row r="20" spans="1:10" ht="23.25" customHeight="1" x14ac:dyDescent="0.3">
      <c r="A20" s="86">
        <v>7</v>
      </c>
      <c r="B20" s="6" t="s">
        <v>58</v>
      </c>
      <c r="C20" s="6"/>
      <c r="D20" s="6"/>
      <c r="E20" s="6">
        <v>0.11</v>
      </c>
      <c r="F20" s="6"/>
      <c r="G20" s="6"/>
      <c r="H20" s="6"/>
      <c r="I20" s="5">
        <v>10000000</v>
      </c>
      <c r="J20" s="7">
        <f t="shared" si="0"/>
        <v>1100000</v>
      </c>
    </row>
    <row r="21" spans="1:10" ht="23.25" customHeight="1" x14ac:dyDescent="0.3">
      <c r="A21" s="86">
        <v>8</v>
      </c>
      <c r="B21" s="6" t="s">
        <v>59</v>
      </c>
      <c r="C21" s="6"/>
      <c r="D21" s="6"/>
      <c r="E21" s="6">
        <v>0.2</v>
      </c>
      <c r="F21" s="6"/>
      <c r="G21" s="6"/>
      <c r="H21" s="6"/>
      <c r="I21" s="5">
        <v>10000000</v>
      </c>
      <c r="J21" s="7">
        <f t="shared" si="0"/>
        <v>2000000</v>
      </c>
    </row>
    <row r="22" spans="1:10" ht="23.25" customHeight="1" x14ac:dyDescent="0.3">
      <c r="A22" s="86">
        <v>9</v>
      </c>
      <c r="B22" s="6" t="s">
        <v>60</v>
      </c>
      <c r="C22" s="6"/>
      <c r="D22" s="6"/>
      <c r="E22" s="6">
        <v>0.1</v>
      </c>
      <c r="F22" s="6"/>
      <c r="G22" s="6"/>
      <c r="H22" s="6"/>
      <c r="I22" s="5">
        <v>10000000</v>
      </c>
      <c r="J22" s="7">
        <f t="shared" si="0"/>
        <v>1000000</v>
      </c>
    </row>
    <row r="23" spans="1:10" ht="23.25" customHeight="1" x14ac:dyDescent="0.3">
      <c r="A23" s="86">
        <v>10</v>
      </c>
      <c r="B23" s="6" t="s">
        <v>61</v>
      </c>
      <c r="C23" s="6"/>
      <c r="D23" s="6"/>
      <c r="E23" s="6">
        <v>4.4999999999999998E-2</v>
      </c>
      <c r="F23" s="6"/>
      <c r="G23" s="6"/>
      <c r="H23" s="6"/>
      <c r="I23" s="5">
        <v>10000000</v>
      </c>
      <c r="J23" s="7">
        <f t="shared" si="0"/>
        <v>450000</v>
      </c>
    </row>
    <row r="24" spans="1:10" ht="23.25" customHeight="1" x14ac:dyDescent="0.3">
      <c r="A24" s="86">
        <v>11</v>
      </c>
      <c r="B24" s="6" t="s">
        <v>62</v>
      </c>
      <c r="C24" s="6"/>
      <c r="D24" s="6"/>
      <c r="E24" s="6">
        <v>0.09</v>
      </c>
      <c r="F24" s="6"/>
      <c r="G24" s="6"/>
      <c r="H24" s="6"/>
      <c r="I24" s="5">
        <v>10000000</v>
      </c>
      <c r="J24" s="7">
        <f t="shared" si="0"/>
        <v>900000</v>
      </c>
    </row>
    <row r="25" spans="1:10" ht="23.25" customHeight="1" x14ac:dyDescent="0.3">
      <c r="A25" s="86">
        <v>12</v>
      </c>
      <c r="B25" s="31" t="s">
        <v>40</v>
      </c>
      <c r="C25" s="6"/>
      <c r="D25" s="6"/>
      <c r="E25" s="6">
        <f>0.02+0.04+0.04</f>
        <v>0.1</v>
      </c>
      <c r="F25" s="6"/>
      <c r="G25" s="6"/>
      <c r="H25" s="6"/>
      <c r="I25" s="5">
        <v>10000000</v>
      </c>
      <c r="J25" s="7">
        <f t="shared" si="0"/>
        <v>1000000</v>
      </c>
    </row>
    <row r="26" spans="1:10" ht="23.25" customHeight="1" x14ac:dyDescent="0.3">
      <c r="A26" s="86">
        <v>13</v>
      </c>
      <c r="B26" s="31" t="s">
        <v>45</v>
      </c>
      <c r="C26" s="6"/>
      <c r="D26" s="6"/>
      <c r="E26" s="6">
        <f>0.1</f>
        <v>0.1</v>
      </c>
      <c r="F26" s="6"/>
      <c r="G26" s="6"/>
      <c r="H26" s="6"/>
      <c r="I26" s="5">
        <v>10000000</v>
      </c>
      <c r="J26" s="7">
        <f t="shared" si="0"/>
        <v>1000000</v>
      </c>
    </row>
    <row r="27" spans="1:10" ht="23.25" customHeight="1" x14ac:dyDescent="0.3">
      <c r="A27" s="86">
        <v>14</v>
      </c>
      <c r="B27" s="6" t="s">
        <v>48</v>
      </c>
      <c r="C27" s="6"/>
      <c r="D27" s="6"/>
      <c r="E27" s="6">
        <v>0.14000000000000001</v>
      </c>
      <c r="F27" s="6"/>
      <c r="G27" s="6"/>
      <c r="H27" s="6"/>
      <c r="I27" s="5">
        <v>10000000</v>
      </c>
      <c r="J27" s="7">
        <f t="shared" si="0"/>
        <v>1400000.0000000002</v>
      </c>
    </row>
    <row r="28" spans="1:10" ht="23.25" customHeight="1" x14ac:dyDescent="0.3">
      <c r="A28" s="86">
        <v>15</v>
      </c>
      <c r="B28" s="6" t="s">
        <v>63</v>
      </c>
      <c r="C28" s="6"/>
      <c r="D28" s="6"/>
      <c r="E28" s="6">
        <v>0.06</v>
      </c>
      <c r="F28" s="6"/>
      <c r="G28" s="6"/>
      <c r="H28" s="6"/>
      <c r="I28" s="5">
        <v>10000000</v>
      </c>
      <c r="J28" s="7">
        <f t="shared" si="0"/>
        <v>600000</v>
      </c>
    </row>
    <row r="29" spans="1:10" ht="23.25" customHeight="1" x14ac:dyDescent="0.3">
      <c r="A29" s="86">
        <v>16</v>
      </c>
      <c r="B29" s="6" t="s">
        <v>65</v>
      </c>
      <c r="C29" s="6"/>
      <c r="D29" s="6"/>
      <c r="E29" s="6">
        <v>0.08</v>
      </c>
      <c r="F29" s="6"/>
      <c r="G29" s="6"/>
      <c r="H29" s="6"/>
      <c r="I29" s="5">
        <v>10000000</v>
      </c>
      <c r="J29" s="7">
        <f t="shared" si="0"/>
        <v>800000</v>
      </c>
    </row>
    <row r="30" spans="1:10" ht="23.25" customHeight="1" x14ac:dyDescent="0.3">
      <c r="A30" s="86">
        <v>17</v>
      </c>
      <c r="B30" s="6" t="s">
        <v>67</v>
      </c>
      <c r="C30" s="6"/>
      <c r="D30" s="6"/>
      <c r="E30" s="6">
        <v>0.16</v>
      </c>
      <c r="F30" s="6"/>
      <c r="G30" s="6"/>
      <c r="H30" s="6"/>
      <c r="I30" s="5">
        <v>10000000</v>
      </c>
      <c r="J30" s="7">
        <f t="shared" si="0"/>
        <v>1600000</v>
      </c>
    </row>
    <row r="31" spans="1:10" ht="23.25" customHeight="1" x14ac:dyDescent="0.3">
      <c r="A31" s="86">
        <v>18</v>
      </c>
      <c r="B31" s="6" t="s">
        <v>68</v>
      </c>
      <c r="C31" s="6"/>
      <c r="D31" s="6"/>
      <c r="E31" s="6">
        <v>0.1</v>
      </c>
      <c r="F31" s="6"/>
      <c r="G31" s="6"/>
      <c r="H31" s="6"/>
      <c r="I31" s="5">
        <v>10000000</v>
      </c>
      <c r="J31" s="7">
        <f t="shared" si="0"/>
        <v>1000000</v>
      </c>
    </row>
    <row r="32" spans="1:10" ht="23.25" customHeight="1" x14ac:dyDescent="0.3">
      <c r="A32" s="86">
        <v>19</v>
      </c>
      <c r="B32" s="6" t="s">
        <v>69</v>
      </c>
      <c r="C32" s="6"/>
      <c r="D32" s="6"/>
      <c r="E32" s="6">
        <v>0.12</v>
      </c>
      <c r="F32" s="6"/>
      <c r="G32" s="6"/>
      <c r="H32" s="6"/>
      <c r="I32" s="5">
        <v>10000000</v>
      </c>
      <c r="J32" s="7">
        <f t="shared" si="0"/>
        <v>1200000</v>
      </c>
    </row>
    <row r="33" spans="1:10" ht="23.25" customHeight="1" x14ac:dyDescent="0.3">
      <c r="A33" s="86">
        <v>20</v>
      </c>
      <c r="B33" s="6" t="s">
        <v>70</v>
      </c>
      <c r="C33" s="6"/>
      <c r="D33" s="6"/>
      <c r="E33" s="6">
        <v>0.21</v>
      </c>
      <c r="F33" s="6"/>
      <c r="G33" s="6"/>
      <c r="H33" s="6"/>
      <c r="I33" s="5">
        <v>10000000</v>
      </c>
      <c r="J33" s="7">
        <f t="shared" si="0"/>
        <v>2100000</v>
      </c>
    </row>
    <row r="34" spans="1:10" ht="23.25" customHeight="1" x14ac:dyDescent="0.3">
      <c r="A34" s="86">
        <v>21</v>
      </c>
      <c r="B34" s="71" t="s">
        <v>114</v>
      </c>
      <c r="C34" s="6"/>
      <c r="D34" s="6"/>
      <c r="E34" s="6">
        <v>0.03</v>
      </c>
      <c r="F34" s="6"/>
      <c r="G34" s="6"/>
      <c r="H34" s="6"/>
      <c r="I34" s="5">
        <v>10000000</v>
      </c>
      <c r="J34" s="7">
        <f t="shared" si="0"/>
        <v>300000</v>
      </c>
    </row>
    <row r="35" spans="1:10" ht="23.25" customHeight="1" x14ac:dyDescent="0.3">
      <c r="A35" s="86">
        <v>22</v>
      </c>
      <c r="B35" s="35" t="s">
        <v>43</v>
      </c>
      <c r="C35" s="6"/>
      <c r="D35" s="6"/>
      <c r="E35" s="6">
        <v>0.1</v>
      </c>
      <c r="F35" s="6"/>
      <c r="G35" s="6"/>
      <c r="H35" s="6"/>
      <c r="I35" s="5">
        <v>10000000</v>
      </c>
      <c r="J35" s="7">
        <f t="shared" si="0"/>
        <v>1000000</v>
      </c>
    </row>
    <row r="36" spans="1:10" ht="23.25" customHeight="1" x14ac:dyDescent="0.3">
      <c r="A36" s="86">
        <v>23</v>
      </c>
      <c r="B36" s="6" t="s">
        <v>71</v>
      </c>
      <c r="C36" s="6"/>
      <c r="D36" s="6"/>
      <c r="E36" s="6">
        <v>0.16</v>
      </c>
      <c r="F36" s="6"/>
      <c r="G36" s="6"/>
      <c r="H36" s="6"/>
      <c r="I36" s="5">
        <v>10000000</v>
      </c>
      <c r="J36" s="7">
        <f t="shared" si="0"/>
        <v>1600000</v>
      </c>
    </row>
    <row r="37" spans="1:10" ht="23.25" customHeight="1" x14ac:dyDescent="0.3">
      <c r="A37" s="86">
        <v>24</v>
      </c>
      <c r="B37" s="6" t="s">
        <v>72</v>
      </c>
      <c r="C37" s="6"/>
      <c r="D37" s="6"/>
      <c r="E37" s="6">
        <v>0.11</v>
      </c>
      <c r="F37" s="6"/>
      <c r="G37" s="6"/>
      <c r="H37" s="6"/>
      <c r="I37" s="5">
        <v>10000000</v>
      </c>
      <c r="J37" s="7">
        <f t="shared" si="0"/>
        <v>1100000</v>
      </c>
    </row>
    <row r="38" spans="1:10" ht="23.25" customHeight="1" x14ac:dyDescent="0.3">
      <c r="A38" s="86">
        <v>25</v>
      </c>
      <c r="B38" s="6" t="s">
        <v>73</v>
      </c>
      <c r="C38" s="6"/>
      <c r="D38" s="6"/>
      <c r="E38" s="6">
        <v>0.06</v>
      </c>
      <c r="F38" s="6"/>
      <c r="G38" s="6"/>
      <c r="H38" s="6"/>
      <c r="I38" s="5">
        <v>10000000</v>
      </c>
      <c r="J38" s="7">
        <f t="shared" si="0"/>
        <v>600000</v>
      </c>
    </row>
    <row r="39" spans="1:10" ht="23.25" customHeight="1" x14ac:dyDescent="0.3">
      <c r="A39" s="86">
        <v>26</v>
      </c>
      <c r="B39" s="6" t="s">
        <v>74</v>
      </c>
      <c r="C39" s="6"/>
      <c r="D39" s="6"/>
      <c r="E39" s="6">
        <v>0.02</v>
      </c>
      <c r="F39" s="6"/>
      <c r="G39" s="6"/>
      <c r="H39" s="6"/>
      <c r="I39" s="5">
        <v>10000000</v>
      </c>
      <c r="J39" s="7">
        <f t="shared" si="0"/>
        <v>200000</v>
      </c>
    </row>
    <row r="40" spans="1:10" ht="23.25" customHeight="1" x14ac:dyDescent="0.3">
      <c r="A40" s="86">
        <v>27</v>
      </c>
      <c r="B40" s="6" t="s">
        <v>75</v>
      </c>
      <c r="C40" s="6"/>
      <c r="D40" s="6"/>
      <c r="E40" s="6">
        <v>7.0000000000000007E-2</v>
      </c>
      <c r="F40" s="6"/>
      <c r="G40" s="6"/>
      <c r="H40" s="6"/>
      <c r="I40" s="5">
        <v>10000000</v>
      </c>
      <c r="J40" s="7">
        <f t="shared" si="0"/>
        <v>700000.00000000012</v>
      </c>
    </row>
    <row r="41" spans="1:10" ht="23.25" customHeight="1" x14ac:dyDescent="0.3">
      <c r="A41" s="86">
        <v>28</v>
      </c>
      <c r="B41" s="6" t="s">
        <v>76</v>
      </c>
      <c r="C41" s="6"/>
      <c r="D41" s="6"/>
      <c r="E41" s="6">
        <v>3.5000000000000003E-2</v>
      </c>
      <c r="F41" s="6"/>
      <c r="G41" s="6"/>
      <c r="H41" s="6"/>
      <c r="I41" s="5">
        <v>10000000</v>
      </c>
      <c r="J41" s="7">
        <f t="shared" si="0"/>
        <v>350000.00000000006</v>
      </c>
    </row>
    <row r="42" spans="1:10" ht="23.25" customHeight="1" x14ac:dyDescent="0.3">
      <c r="A42" s="86">
        <v>29</v>
      </c>
      <c r="B42" s="6" t="s">
        <v>77</v>
      </c>
      <c r="C42" s="6"/>
      <c r="D42" s="6"/>
      <c r="E42" s="6">
        <v>0.06</v>
      </c>
      <c r="F42" s="6"/>
      <c r="G42" s="6"/>
      <c r="H42" s="6"/>
      <c r="I42" s="5">
        <v>10000000</v>
      </c>
      <c r="J42" s="7">
        <f t="shared" si="0"/>
        <v>600000</v>
      </c>
    </row>
    <row r="43" spans="1:10" ht="23.25" customHeight="1" x14ac:dyDescent="0.3">
      <c r="A43" s="86">
        <v>30</v>
      </c>
      <c r="B43" s="6" t="s">
        <v>50</v>
      </c>
      <c r="C43" s="6"/>
      <c r="D43" s="6"/>
      <c r="E43" s="6">
        <v>0.03</v>
      </c>
      <c r="F43" s="6"/>
      <c r="G43" s="6"/>
      <c r="H43" s="6"/>
      <c r="I43" s="5">
        <v>10000000</v>
      </c>
      <c r="J43" s="7">
        <f t="shared" si="0"/>
        <v>300000</v>
      </c>
    </row>
    <row r="44" spans="1:10" ht="23.25" customHeight="1" x14ac:dyDescent="0.3">
      <c r="A44" s="86">
        <v>31</v>
      </c>
      <c r="B44" s="6" t="s">
        <v>42</v>
      </c>
      <c r="C44" s="6"/>
      <c r="D44" s="6"/>
      <c r="E44" s="6">
        <v>0.15</v>
      </c>
      <c r="F44" s="6"/>
      <c r="G44" s="6"/>
      <c r="H44" s="6"/>
      <c r="I44" s="5">
        <v>10000000</v>
      </c>
      <c r="J44" s="7">
        <f t="shared" si="0"/>
        <v>1500000</v>
      </c>
    </row>
    <row r="45" spans="1:10" ht="23.25" customHeight="1" x14ac:dyDescent="0.3">
      <c r="A45" s="86">
        <v>32</v>
      </c>
      <c r="B45" s="6" t="s">
        <v>80</v>
      </c>
      <c r="C45" s="6"/>
      <c r="D45" s="6"/>
      <c r="E45" s="6">
        <v>0.1</v>
      </c>
      <c r="F45" s="6"/>
      <c r="G45" s="6"/>
      <c r="H45" s="6"/>
      <c r="I45" s="5">
        <v>10000000</v>
      </c>
      <c r="J45" s="7">
        <f t="shared" si="0"/>
        <v>1000000</v>
      </c>
    </row>
    <row r="46" spans="1:10" ht="23.25" customHeight="1" x14ac:dyDescent="0.3">
      <c r="A46" s="86">
        <v>33</v>
      </c>
      <c r="B46" s="6" t="s">
        <v>82</v>
      </c>
      <c r="C46" s="6"/>
      <c r="D46" s="6"/>
      <c r="E46" s="6">
        <v>0.06</v>
      </c>
      <c r="F46" s="6"/>
      <c r="G46" s="6"/>
      <c r="H46" s="6"/>
      <c r="I46" s="5">
        <v>10000000</v>
      </c>
      <c r="J46" s="7">
        <f t="shared" si="0"/>
        <v>600000</v>
      </c>
    </row>
    <row r="47" spans="1:10" ht="23.25" customHeight="1" x14ac:dyDescent="0.3">
      <c r="A47" s="86">
        <v>34</v>
      </c>
      <c r="B47" s="6" t="s">
        <v>83</v>
      </c>
      <c r="C47" s="6"/>
      <c r="D47" s="6"/>
      <c r="E47" s="6">
        <v>0.05</v>
      </c>
      <c r="F47" s="6"/>
      <c r="G47" s="6"/>
      <c r="H47" s="6"/>
      <c r="I47" s="5">
        <v>10000000</v>
      </c>
      <c r="J47" s="7">
        <f t="shared" si="0"/>
        <v>500000</v>
      </c>
    </row>
    <row r="48" spans="1:10" ht="23.25" customHeight="1" x14ac:dyDescent="0.3">
      <c r="A48" s="86">
        <v>35</v>
      </c>
      <c r="B48" s="6" t="s">
        <v>87</v>
      </c>
      <c r="C48" s="6"/>
      <c r="D48" s="6"/>
      <c r="E48" s="6">
        <v>0.02</v>
      </c>
      <c r="F48" s="6"/>
      <c r="G48" s="6"/>
      <c r="H48" s="6"/>
      <c r="I48" s="5">
        <v>10000000</v>
      </c>
      <c r="J48" s="7">
        <f t="shared" si="0"/>
        <v>200000</v>
      </c>
    </row>
    <row r="49" spans="1:78" ht="23.25" customHeight="1" x14ac:dyDescent="0.3">
      <c r="A49" s="86">
        <v>36</v>
      </c>
      <c r="B49" s="31" t="s">
        <v>41</v>
      </c>
      <c r="C49" s="6"/>
      <c r="D49" s="6"/>
      <c r="E49" s="6">
        <v>0.14000000000000001</v>
      </c>
      <c r="F49" s="6"/>
      <c r="G49" s="6"/>
      <c r="H49" s="6"/>
      <c r="I49" s="5">
        <v>10000000</v>
      </c>
      <c r="J49" s="7">
        <f t="shared" si="0"/>
        <v>1400000.0000000002</v>
      </c>
    </row>
    <row r="50" spans="1:78" ht="23.25" customHeight="1" x14ac:dyDescent="0.3">
      <c r="A50" s="86">
        <v>37</v>
      </c>
      <c r="B50" s="6" t="s">
        <v>89</v>
      </c>
      <c r="C50" s="6"/>
      <c r="D50" s="6"/>
      <c r="E50" s="6">
        <v>0.05</v>
      </c>
      <c r="F50" s="6"/>
      <c r="G50" s="6"/>
      <c r="H50" s="6"/>
      <c r="I50" s="5">
        <v>10000000</v>
      </c>
      <c r="J50" s="7">
        <f t="shared" si="0"/>
        <v>500000</v>
      </c>
    </row>
    <row r="51" spans="1:78" ht="23.25" customHeight="1" x14ac:dyDescent="0.3">
      <c r="A51" s="86">
        <v>38</v>
      </c>
      <c r="B51" s="6" t="s">
        <v>93</v>
      </c>
      <c r="C51" s="6"/>
      <c r="D51" s="6"/>
      <c r="E51" s="6">
        <v>0.08</v>
      </c>
      <c r="F51" s="6"/>
      <c r="G51" s="6"/>
      <c r="H51" s="6"/>
      <c r="I51" s="5">
        <v>10000000</v>
      </c>
      <c r="J51" s="7">
        <f t="shared" si="0"/>
        <v>800000</v>
      </c>
    </row>
    <row r="52" spans="1:78" s="39" customFormat="1" x14ac:dyDescent="0.3">
      <c r="A52" s="37"/>
      <c r="B52" s="37" t="s">
        <v>98</v>
      </c>
      <c r="C52" s="112"/>
      <c r="D52" s="112"/>
      <c r="E52" s="112">
        <f>SUM(E8:E51)</f>
        <v>3.4249999999999998</v>
      </c>
      <c r="F52" s="112">
        <f>SUM(F8:F51)</f>
        <v>0</v>
      </c>
      <c r="G52" s="112">
        <f>SUM(G8:G51)</f>
        <v>7.0000000000000007E-2</v>
      </c>
      <c r="H52" s="112">
        <f>SUM(H8:H51)</f>
        <v>0</v>
      </c>
      <c r="I52" s="40"/>
      <c r="J52" s="40">
        <f>SUM(J8:J51)</f>
        <v>34530000</v>
      </c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</row>
    <row r="53" spans="1:78" x14ac:dyDescent="0.3">
      <c r="A53" s="15"/>
      <c r="B53" s="15" t="s">
        <v>99</v>
      </c>
      <c r="C53" s="113">
        <f>C52+D52+E52+F52+G52+H52</f>
        <v>3.4949999999999997</v>
      </c>
      <c r="D53" s="114"/>
      <c r="E53" s="114"/>
      <c r="F53" s="114"/>
      <c r="G53" s="114"/>
      <c r="H53" s="115"/>
      <c r="I53" s="15"/>
      <c r="J53" s="36"/>
    </row>
    <row r="56" spans="1:78" x14ac:dyDescent="0.3">
      <c r="E56" s="24"/>
    </row>
  </sheetData>
  <mergeCells count="11">
    <mergeCell ref="C53:H53"/>
    <mergeCell ref="A1:J1"/>
    <mergeCell ref="A2:J2"/>
    <mergeCell ref="F4:H4"/>
    <mergeCell ref="C3:E3"/>
    <mergeCell ref="F3:H3"/>
    <mergeCell ref="C4:E4"/>
    <mergeCell ref="I3:I5"/>
    <mergeCell ref="J3:J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opLeftCell="A19" zoomScale="89" zoomScaleNormal="89" workbookViewId="0">
      <pane xSplit="12" topLeftCell="M1" activePane="topRight" state="frozen"/>
      <selection activeCell="A7" sqref="A7"/>
      <selection pane="topRight" activeCell="C30" sqref="C30:I32"/>
    </sheetView>
  </sheetViews>
  <sheetFormatPr defaultRowHeight="18.75" x14ac:dyDescent="0.3"/>
  <cols>
    <col min="1" max="1" width="5.5" style="46" customWidth="1"/>
    <col min="2" max="2" width="24.375" style="4" customWidth="1"/>
    <col min="3" max="3" width="12.5" style="4" customWidth="1"/>
    <col min="4" max="4" width="17" style="4" customWidth="1"/>
    <col min="5" max="5" width="24.125" style="4" customWidth="1"/>
    <col min="6" max="6" width="2.75" style="4" hidden="1" customWidth="1"/>
    <col min="7" max="7" width="14.25" style="4" customWidth="1"/>
    <col min="8" max="8" width="20.875" style="4" customWidth="1"/>
    <col min="9" max="9" width="25" style="4" customWidth="1"/>
    <col min="10" max="10" width="2.125" style="4" hidden="1" customWidth="1"/>
    <col min="11" max="11" width="15.875" style="16" bestFit="1" customWidth="1"/>
    <col min="12" max="12" width="17" style="4" bestFit="1" customWidth="1"/>
    <col min="13" max="16384" width="9" style="4"/>
  </cols>
  <sheetData>
    <row r="1" spans="1:13" ht="29.25" customHeight="1" x14ac:dyDescent="0.3">
      <c r="A1" s="87" t="s">
        <v>123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3" ht="19.5" customHeight="1" x14ac:dyDescent="0.3">
      <c r="A2" s="93" t="str">
        <f>Lua!A2</f>
        <v>(Kèm theo Thông báo  số 79/TB-UBND ngày 10/11/2025 của UBND xã Tân Kỳ)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23.25" customHeight="1" x14ac:dyDescent="0.3">
      <c r="A3" s="94" t="s">
        <v>8</v>
      </c>
      <c r="B3" s="94" t="s">
        <v>95</v>
      </c>
      <c r="C3" s="94" t="s">
        <v>9</v>
      </c>
      <c r="D3" s="94"/>
      <c r="E3" s="94"/>
      <c r="F3" s="94"/>
      <c r="G3" s="94" t="s">
        <v>10</v>
      </c>
      <c r="H3" s="94"/>
      <c r="I3" s="94"/>
      <c r="J3" s="94"/>
      <c r="K3" s="95" t="s">
        <v>24</v>
      </c>
      <c r="L3" s="96" t="s">
        <v>25</v>
      </c>
      <c r="M3" s="11"/>
    </row>
    <row r="4" spans="1:13" x14ac:dyDescent="0.3">
      <c r="A4" s="94"/>
      <c r="B4" s="94"/>
      <c r="C4" s="94" t="s">
        <v>30</v>
      </c>
      <c r="D4" s="94"/>
      <c r="E4" s="94"/>
      <c r="F4" s="94"/>
      <c r="G4" s="94" t="s">
        <v>30</v>
      </c>
      <c r="H4" s="94"/>
      <c r="I4" s="94"/>
      <c r="J4" s="94"/>
      <c r="K4" s="95"/>
      <c r="L4" s="96"/>
      <c r="M4" s="11"/>
    </row>
    <row r="5" spans="1:13" ht="144" customHeight="1" x14ac:dyDescent="0.3">
      <c r="A5" s="94"/>
      <c r="B5" s="94"/>
      <c r="C5" s="27" t="s">
        <v>32</v>
      </c>
      <c r="D5" s="27" t="s">
        <v>33</v>
      </c>
      <c r="E5" s="27" t="s">
        <v>101</v>
      </c>
      <c r="F5" s="27" t="s">
        <v>34</v>
      </c>
      <c r="G5" s="27" t="s">
        <v>31</v>
      </c>
      <c r="H5" s="27" t="s">
        <v>35</v>
      </c>
      <c r="I5" s="27" t="s">
        <v>101</v>
      </c>
      <c r="J5" s="27" t="s">
        <v>34</v>
      </c>
      <c r="K5" s="95"/>
      <c r="L5" s="96"/>
      <c r="M5" s="11"/>
    </row>
    <row r="6" spans="1:13" ht="21" customHeight="1" x14ac:dyDescent="0.3">
      <c r="A6" s="12"/>
      <c r="B6" s="12"/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29" t="s">
        <v>26</v>
      </c>
      <c r="L6" s="30" t="s">
        <v>27</v>
      </c>
      <c r="M6" s="11"/>
    </row>
    <row r="7" spans="1:13" x14ac:dyDescent="0.3">
      <c r="A7" s="12"/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12">
        <v>5</v>
      </c>
      <c r="H7" s="12">
        <v>6</v>
      </c>
      <c r="I7" s="12">
        <v>7</v>
      </c>
      <c r="J7" s="12">
        <v>9</v>
      </c>
      <c r="K7" s="12">
        <v>8</v>
      </c>
      <c r="L7" s="12">
        <v>9</v>
      </c>
      <c r="M7" s="11"/>
    </row>
    <row r="8" spans="1:13" x14ac:dyDescent="0.3">
      <c r="A8" s="43"/>
      <c r="B8" s="44" t="s">
        <v>46</v>
      </c>
      <c r="C8" s="6"/>
      <c r="D8" s="6"/>
      <c r="E8" s="6"/>
      <c r="F8" s="6"/>
      <c r="G8" s="6"/>
      <c r="H8" s="6"/>
      <c r="I8" s="6"/>
      <c r="J8" s="6"/>
      <c r="K8" s="17"/>
      <c r="L8" s="7">
        <f t="shared" ref="L8:L28" si="0">(C8+D8+E8+G8+H8+I8)*K8</f>
        <v>0</v>
      </c>
    </row>
    <row r="9" spans="1:13" x14ac:dyDescent="0.3">
      <c r="A9" s="43"/>
      <c r="B9" s="83" t="s">
        <v>120</v>
      </c>
      <c r="C9" s="6"/>
      <c r="D9" s="6"/>
      <c r="E9" s="6"/>
      <c r="F9" s="6"/>
      <c r="G9" s="6"/>
      <c r="H9" s="6"/>
      <c r="I9" s="6"/>
      <c r="J9" s="6"/>
      <c r="K9" s="17"/>
      <c r="L9" s="7"/>
    </row>
    <row r="10" spans="1:13" x14ac:dyDescent="0.3">
      <c r="A10" s="33">
        <v>1</v>
      </c>
      <c r="B10" s="45" t="s">
        <v>51</v>
      </c>
      <c r="C10" s="6"/>
      <c r="D10" s="6"/>
      <c r="E10" s="6">
        <v>0.05</v>
      </c>
      <c r="F10" s="6"/>
      <c r="G10" s="6"/>
      <c r="H10" s="6"/>
      <c r="I10" s="6"/>
      <c r="J10" s="6"/>
      <c r="K10" s="17">
        <v>30000000</v>
      </c>
      <c r="L10" s="7">
        <f t="shared" si="0"/>
        <v>1500000</v>
      </c>
    </row>
    <row r="11" spans="1:13" x14ac:dyDescent="0.3">
      <c r="A11" s="33">
        <v>2</v>
      </c>
      <c r="B11" s="45" t="s">
        <v>58</v>
      </c>
      <c r="C11" s="6">
        <v>0.03</v>
      </c>
      <c r="D11" s="6"/>
      <c r="E11" s="6"/>
      <c r="F11" s="6"/>
      <c r="G11" s="6"/>
      <c r="H11" s="6"/>
      <c r="I11" s="6"/>
      <c r="J11" s="6"/>
      <c r="K11" s="17">
        <v>12000000</v>
      </c>
      <c r="L11" s="7">
        <f t="shared" si="0"/>
        <v>360000</v>
      </c>
    </row>
    <row r="12" spans="1:13" x14ac:dyDescent="0.3">
      <c r="A12" s="33">
        <v>3</v>
      </c>
      <c r="B12" s="45" t="s">
        <v>64</v>
      </c>
      <c r="C12" s="6"/>
      <c r="D12" s="6"/>
      <c r="E12" s="6">
        <v>7.0000000000000007E-2</v>
      </c>
      <c r="F12" s="6"/>
      <c r="G12" s="6"/>
      <c r="H12" s="6"/>
      <c r="I12" s="6"/>
      <c r="J12" s="6"/>
      <c r="K12" s="17">
        <v>30000000</v>
      </c>
      <c r="L12" s="7">
        <f t="shared" si="0"/>
        <v>2100000</v>
      </c>
    </row>
    <row r="13" spans="1:13" x14ac:dyDescent="0.3">
      <c r="A13" s="33">
        <v>4</v>
      </c>
      <c r="B13" s="45" t="s">
        <v>65</v>
      </c>
      <c r="C13" s="6"/>
      <c r="D13" s="6"/>
      <c r="E13" s="6">
        <v>0.04</v>
      </c>
      <c r="F13" s="6"/>
      <c r="G13" s="6"/>
      <c r="H13" s="6"/>
      <c r="I13" s="6"/>
      <c r="J13" s="6"/>
      <c r="K13" s="17">
        <v>30000000</v>
      </c>
      <c r="L13" s="7">
        <f t="shared" si="0"/>
        <v>1200000</v>
      </c>
    </row>
    <row r="14" spans="1:13" x14ac:dyDescent="0.3">
      <c r="A14" s="97">
        <v>5</v>
      </c>
      <c r="B14" s="92" t="s">
        <v>68</v>
      </c>
      <c r="C14" s="6"/>
      <c r="D14" s="6"/>
      <c r="E14" s="6">
        <v>0.05</v>
      </c>
      <c r="F14" s="6"/>
      <c r="G14" s="6"/>
      <c r="H14" s="6"/>
      <c r="I14" s="6"/>
      <c r="J14" s="6"/>
      <c r="K14" s="17">
        <v>30000000</v>
      </c>
      <c r="L14" s="7">
        <f t="shared" si="0"/>
        <v>1500000</v>
      </c>
    </row>
    <row r="15" spans="1:13" x14ac:dyDescent="0.3">
      <c r="A15" s="97"/>
      <c r="B15" s="92"/>
      <c r="C15" s="6">
        <v>0.01</v>
      </c>
      <c r="D15" s="6"/>
      <c r="E15" s="6"/>
      <c r="F15" s="6"/>
      <c r="G15" s="6"/>
      <c r="H15" s="6"/>
      <c r="I15" s="6"/>
      <c r="J15" s="6"/>
      <c r="K15" s="17">
        <v>12000000</v>
      </c>
      <c r="L15" s="7">
        <f t="shared" si="0"/>
        <v>120000</v>
      </c>
    </row>
    <row r="16" spans="1:13" ht="22.5" customHeight="1" x14ac:dyDescent="0.3">
      <c r="A16" s="97">
        <v>6</v>
      </c>
      <c r="B16" s="92" t="s">
        <v>78</v>
      </c>
      <c r="C16" s="6"/>
      <c r="D16" s="6"/>
      <c r="E16" s="6">
        <v>7.0000000000000007E-2</v>
      </c>
      <c r="F16" s="6"/>
      <c r="G16" s="6"/>
      <c r="H16" s="6"/>
      <c r="I16" s="6"/>
      <c r="J16" s="6"/>
      <c r="K16" s="17">
        <v>30000000</v>
      </c>
      <c r="L16" s="7">
        <f t="shared" si="0"/>
        <v>2100000</v>
      </c>
    </row>
    <row r="17" spans="1:12" x14ac:dyDescent="0.3">
      <c r="A17" s="97"/>
      <c r="B17" s="92"/>
      <c r="C17" s="6"/>
      <c r="D17" s="6"/>
      <c r="E17" s="6">
        <v>7.0000000000000007E-2</v>
      </c>
      <c r="F17" s="6"/>
      <c r="G17" s="6"/>
      <c r="H17" s="6"/>
      <c r="I17" s="6"/>
      <c r="J17" s="6"/>
      <c r="K17" s="17">
        <v>30000000</v>
      </c>
      <c r="L17" s="7">
        <f t="shared" si="0"/>
        <v>2100000</v>
      </c>
    </row>
    <row r="18" spans="1:12" x14ac:dyDescent="0.3">
      <c r="A18" s="97">
        <v>7</v>
      </c>
      <c r="B18" s="92" t="s">
        <v>79</v>
      </c>
      <c r="C18" s="6"/>
      <c r="D18" s="6"/>
      <c r="E18" s="6">
        <v>0.06</v>
      </c>
      <c r="F18" s="6"/>
      <c r="G18" s="6"/>
      <c r="H18" s="6"/>
      <c r="I18" s="6"/>
      <c r="J18" s="6"/>
      <c r="K18" s="17">
        <v>30000000</v>
      </c>
      <c r="L18" s="7">
        <f t="shared" si="0"/>
        <v>1800000</v>
      </c>
    </row>
    <row r="19" spans="1:12" x14ac:dyDescent="0.3">
      <c r="A19" s="97"/>
      <c r="B19" s="92"/>
      <c r="C19" s="6"/>
      <c r="D19" s="6"/>
      <c r="E19" s="6">
        <v>0.06</v>
      </c>
      <c r="F19" s="6"/>
      <c r="G19" s="6"/>
      <c r="H19" s="6"/>
      <c r="I19" s="6"/>
      <c r="J19" s="6"/>
      <c r="K19" s="17">
        <v>30000000</v>
      </c>
      <c r="L19" s="7">
        <f t="shared" si="0"/>
        <v>1800000</v>
      </c>
    </row>
    <row r="20" spans="1:12" x14ac:dyDescent="0.3">
      <c r="A20" s="97">
        <v>8</v>
      </c>
      <c r="B20" s="92" t="s">
        <v>84</v>
      </c>
      <c r="C20" s="6">
        <v>7.0000000000000007E-2</v>
      </c>
      <c r="D20" s="6"/>
      <c r="E20" s="6"/>
      <c r="F20" s="6"/>
      <c r="G20" s="6"/>
      <c r="H20" s="6"/>
      <c r="I20" s="6"/>
      <c r="J20" s="6"/>
      <c r="K20" s="17">
        <v>12000000</v>
      </c>
      <c r="L20" s="7">
        <f t="shared" si="0"/>
        <v>840000.00000000012</v>
      </c>
    </row>
    <row r="21" spans="1:12" x14ac:dyDescent="0.3">
      <c r="A21" s="97"/>
      <c r="B21" s="92"/>
      <c r="C21" s="6"/>
      <c r="D21" s="6"/>
      <c r="E21" s="6">
        <v>0.05</v>
      </c>
      <c r="F21" s="6"/>
      <c r="G21" s="6"/>
      <c r="H21" s="6"/>
      <c r="I21" s="6"/>
      <c r="J21" s="6"/>
      <c r="K21" s="17">
        <v>30000000</v>
      </c>
      <c r="L21" s="7">
        <f t="shared" si="0"/>
        <v>1500000</v>
      </c>
    </row>
    <row r="22" spans="1:12" x14ac:dyDescent="0.3">
      <c r="A22" s="97"/>
      <c r="B22" s="92"/>
      <c r="C22" s="6">
        <v>0.05</v>
      </c>
      <c r="D22" s="6"/>
      <c r="E22" s="6"/>
      <c r="F22" s="6"/>
      <c r="G22" s="6"/>
      <c r="H22" s="6"/>
      <c r="I22" s="6"/>
      <c r="J22" s="6"/>
      <c r="K22" s="17">
        <v>12000000</v>
      </c>
      <c r="L22" s="7">
        <f t="shared" si="0"/>
        <v>600000</v>
      </c>
    </row>
    <row r="23" spans="1:12" x14ac:dyDescent="0.3">
      <c r="A23" s="97">
        <v>9</v>
      </c>
      <c r="B23" s="92" t="s">
        <v>85</v>
      </c>
      <c r="C23" s="6"/>
      <c r="D23" s="6"/>
      <c r="E23" s="6">
        <v>0.04</v>
      </c>
      <c r="F23" s="6"/>
      <c r="G23" s="6"/>
      <c r="H23" s="6"/>
      <c r="I23" s="6"/>
      <c r="J23" s="6"/>
      <c r="K23" s="17">
        <v>30000000</v>
      </c>
      <c r="L23" s="7">
        <f t="shared" si="0"/>
        <v>1200000</v>
      </c>
    </row>
    <row r="24" spans="1:12" x14ac:dyDescent="0.3">
      <c r="A24" s="97"/>
      <c r="B24" s="92"/>
      <c r="C24" s="6">
        <v>0.04</v>
      </c>
      <c r="D24" s="6"/>
      <c r="E24" s="6"/>
      <c r="F24" s="6"/>
      <c r="G24" s="6"/>
      <c r="H24" s="6"/>
      <c r="I24" s="6"/>
      <c r="J24" s="6"/>
      <c r="K24" s="17">
        <v>12000000</v>
      </c>
      <c r="L24" s="7">
        <f t="shared" si="0"/>
        <v>480000</v>
      </c>
    </row>
    <row r="25" spans="1:12" x14ac:dyDescent="0.3">
      <c r="A25" s="97">
        <v>10</v>
      </c>
      <c r="B25" s="92" t="s">
        <v>88</v>
      </c>
      <c r="C25" s="6"/>
      <c r="D25" s="6"/>
      <c r="E25" s="6">
        <v>0.3</v>
      </c>
      <c r="F25" s="6"/>
      <c r="G25" s="6"/>
      <c r="H25" s="6"/>
      <c r="I25" s="6"/>
      <c r="J25" s="6"/>
      <c r="K25" s="17">
        <v>30000000</v>
      </c>
      <c r="L25" s="7">
        <f t="shared" si="0"/>
        <v>9000000</v>
      </c>
    </row>
    <row r="26" spans="1:12" x14ac:dyDescent="0.3">
      <c r="A26" s="97"/>
      <c r="B26" s="92"/>
      <c r="C26" s="6">
        <v>0.15</v>
      </c>
      <c r="D26" s="6"/>
      <c r="E26" s="6"/>
      <c r="F26" s="6"/>
      <c r="G26" s="6"/>
      <c r="H26" s="6"/>
      <c r="I26" s="6"/>
      <c r="J26" s="6"/>
      <c r="K26" s="17">
        <v>12000000</v>
      </c>
      <c r="L26" s="7">
        <f t="shared" si="0"/>
        <v>1800000</v>
      </c>
    </row>
    <row r="27" spans="1:12" x14ac:dyDescent="0.3">
      <c r="A27" s="97"/>
      <c r="B27" s="92"/>
      <c r="C27" s="6">
        <v>0.15</v>
      </c>
      <c r="D27" s="6"/>
      <c r="E27" s="6"/>
      <c r="F27" s="6"/>
      <c r="G27" s="6"/>
      <c r="H27" s="6"/>
      <c r="I27" s="6"/>
      <c r="J27" s="6"/>
      <c r="K27" s="17">
        <v>12000000</v>
      </c>
      <c r="L27" s="7">
        <f t="shared" si="0"/>
        <v>1800000</v>
      </c>
    </row>
    <row r="28" spans="1:12" x14ac:dyDescent="0.3">
      <c r="A28" s="33">
        <v>11</v>
      </c>
      <c r="B28" s="45" t="s">
        <v>90</v>
      </c>
      <c r="C28" s="6"/>
      <c r="D28" s="6"/>
      <c r="E28" s="6">
        <v>0.02</v>
      </c>
      <c r="F28" s="6"/>
      <c r="G28" s="6"/>
      <c r="H28" s="6"/>
      <c r="I28" s="6"/>
      <c r="J28" s="6"/>
      <c r="K28" s="17">
        <v>30000000</v>
      </c>
      <c r="L28" s="7">
        <f t="shared" si="0"/>
        <v>600000</v>
      </c>
    </row>
    <row r="29" spans="1:12" s="73" customFormat="1" x14ac:dyDescent="0.3">
      <c r="A29" s="69">
        <v>12</v>
      </c>
      <c r="B29" s="70" t="s">
        <v>82</v>
      </c>
      <c r="D29" s="71"/>
      <c r="E29" s="71"/>
      <c r="F29" s="71"/>
      <c r="I29" s="71">
        <v>0.01</v>
      </c>
      <c r="J29" s="71"/>
      <c r="K29" s="77">
        <v>15000000</v>
      </c>
      <c r="L29" s="7">
        <f>(C29+D29+E29+G29+H29+I29)*K29</f>
        <v>150000</v>
      </c>
    </row>
    <row r="30" spans="1:12" s="73" customFormat="1" x14ac:dyDescent="0.3">
      <c r="A30" s="69">
        <v>13</v>
      </c>
      <c r="B30" s="70" t="s">
        <v>111</v>
      </c>
      <c r="C30" s="116">
        <v>0.04</v>
      </c>
      <c r="D30" s="116"/>
      <c r="E30" s="116"/>
      <c r="F30" s="116"/>
      <c r="G30" s="116"/>
      <c r="H30" s="116"/>
      <c r="I30" s="116"/>
      <c r="J30" s="71"/>
      <c r="K30" s="76">
        <v>12000000</v>
      </c>
      <c r="L30" s="72">
        <f>(C30+D30+E30+G30+H30+I30)*K30</f>
        <v>480000</v>
      </c>
    </row>
    <row r="31" spans="1:12" s="34" customFormat="1" x14ac:dyDescent="0.3">
      <c r="A31" s="43"/>
      <c r="B31" s="15" t="s">
        <v>98</v>
      </c>
      <c r="C31" s="117">
        <f>SUM(C8:C30)</f>
        <v>0.54</v>
      </c>
      <c r="D31" s="117">
        <f t="shared" ref="D31:J31" si="1">SUM(D8:D30)</f>
        <v>0</v>
      </c>
      <c r="E31" s="117">
        <f t="shared" si="1"/>
        <v>0.88000000000000012</v>
      </c>
      <c r="F31" s="117">
        <f t="shared" si="1"/>
        <v>0</v>
      </c>
      <c r="G31" s="117">
        <f t="shared" si="1"/>
        <v>0</v>
      </c>
      <c r="H31" s="117">
        <f t="shared" si="1"/>
        <v>0</v>
      </c>
      <c r="I31" s="117">
        <f t="shared" si="1"/>
        <v>0.01</v>
      </c>
      <c r="J31" s="15">
        <f t="shared" si="1"/>
        <v>0</v>
      </c>
      <c r="K31" s="36"/>
      <c r="L31" s="36">
        <f>SUM(L8:L30)</f>
        <v>33030000</v>
      </c>
    </row>
    <row r="32" spans="1:12" x14ac:dyDescent="0.3">
      <c r="A32" s="33"/>
      <c r="B32" s="15" t="s">
        <v>100</v>
      </c>
      <c r="C32" s="118">
        <f>C31+D31+E31+G31+H31+I31</f>
        <v>1.4300000000000002</v>
      </c>
      <c r="D32" s="119"/>
      <c r="E32" s="119"/>
      <c r="F32" s="119"/>
      <c r="G32" s="119"/>
      <c r="H32" s="119"/>
      <c r="I32" s="120"/>
      <c r="J32" s="6"/>
      <c r="K32" s="17"/>
      <c r="L32" s="6"/>
    </row>
    <row r="34" spans="12:12" x14ac:dyDescent="0.3">
      <c r="L34" s="24"/>
    </row>
    <row r="35" spans="12:12" x14ac:dyDescent="0.3">
      <c r="L35" s="24"/>
    </row>
    <row r="36" spans="12:12" x14ac:dyDescent="0.3">
      <c r="L36" s="24"/>
    </row>
    <row r="37" spans="12:12" x14ac:dyDescent="0.3">
      <c r="L37" s="24"/>
    </row>
    <row r="45" spans="12:12" x14ac:dyDescent="0.3">
      <c r="L45" s="24"/>
    </row>
    <row r="46" spans="12:12" x14ac:dyDescent="0.3">
      <c r="L46" s="24"/>
    </row>
    <row r="47" spans="12:12" x14ac:dyDescent="0.3">
      <c r="L47" s="24"/>
    </row>
    <row r="48" spans="12:12" x14ac:dyDescent="0.3">
      <c r="L48" s="24"/>
    </row>
    <row r="49" spans="12:12" x14ac:dyDescent="0.3">
      <c r="L49" s="24"/>
    </row>
    <row r="50" spans="12:12" x14ac:dyDescent="0.3">
      <c r="L50" s="24"/>
    </row>
    <row r="51" spans="12:12" x14ac:dyDescent="0.3">
      <c r="L51" s="24"/>
    </row>
    <row r="53" spans="12:12" x14ac:dyDescent="0.3">
      <c r="L53" s="24"/>
    </row>
  </sheetData>
  <mergeCells count="23">
    <mergeCell ref="B23:B24"/>
    <mergeCell ref="B25:B27"/>
    <mergeCell ref="A16:A17"/>
    <mergeCell ref="A18:A19"/>
    <mergeCell ref="A20:A22"/>
    <mergeCell ref="A23:A24"/>
    <mergeCell ref="A25:A27"/>
    <mergeCell ref="C32:I32"/>
    <mergeCell ref="B14:B15"/>
    <mergeCell ref="A2:L2"/>
    <mergeCell ref="A1:L1"/>
    <mergeCell ref="G4:J4"/>
    <mergeCell ref="A3:A5"/>
    <mergeCell ref="B3:B5"/>
    <mergeCell ref="C3:F3"/>
    <mergeCell ref="G3:J3"/>
    <mergeCell ref="C4:F4"/>
    <mergeCell ref="K3:K5"/>
    <mergeCell ref="L3:L5"/>
    <mergeCell ref="A14:A15"/>
    <mergeCell ref="B16:B17"/>
    <mergeCell ref="B18:B19"/>
    <mergeCell ref="B20:B22"/>
  </mergeCells>
  <pageMargins left="0.7" right="0.7" top="0.75" bottom="0.75" header="0.3" footer="0.3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2"/>
  <sheetViews>
    <sheetView topLeftCell="A64" zoomScale="78" zoomScaleNormal="78" workbookViewId="0">
      <selection activeCell="C72" sqref="C72:H73"/>
    </sheetView>
  </sheetViews>
  <sheetFormatPr defaultRowHeight="18.75" x14ac:dyDescent="0.3"/>
  <cols>
    <col min="1" max="1" width="4.625" style="4" customWidth="1"/>
    <col min="2" max="2" width="25.75" style="4" customWidth="1"/>
    <col min="3" max="3" width="20" style="4" customWidth="1"/>
    <col min="4" max="5" width="16.875" style="4" customWidth="1"/>
    <col min="6" max="6" width="17.875" style="4" customWidth="1"/>
    <col min="7" max="7" width="19.125" style="4" customWidth="1"/>
    <col min="8" max="8" width="15.5" style="4" customWidth="1"/>
    <col min="9" max="9" width="15.875" style="24" bestFit="1" customWidth="1"/>
    <col min="10" max="10" width="16.25" style="4" bestFit="1" customWidth="1"/>
    <col min="11" max="11" width="17.5" style="4" bestFit="1" customWidth="1"/>
    <col min="12" max="12" width="12" style="4" bestFit="1" customWidth="1"/>
    <col min="13" max="13" width="13.125" style="4" customWidth="1"/>
    <col min="14" max="14" width="13.5" style="4" customWidth="1"/>
    <col min="15" max="47" width="9" style="4"/>
    <col min="48" max="16384" width="9" style="2"/>
  </cols>
  <sheetData>
    <row r="1" spans="1:47" x14ac:dyDescent="0.3">
      <c r="A1" s="87" t="s">
        <v>124</v>
      </c>
      <c r="B1" s="87"/>
      <c r="C1" s="87"/>
      <c r="D1" s="87"/>
      <c r="E1" s="87"/>
      <c r="F1" s="87"/>
      <c r="G1" s="87"/>
      <c r="H1" s="87"/>
      <c r="I1" s="87"/>
      <c r="J1" s="87"/>
    </row>
    <row r="2" spans="1:47" ht="21" customHeight="1" x14ac:dyDescent="0.3">
      <c r="A2" s="93" t="str">
        <f>Lua!A2</f>
        <v>(Kèm theo Thông báo  số 79/TB-UBND ngày 10/11/2025 của UBND xã Tân Kỳ)</v>
      </c>
      <c r="B2" s="93"/>
      <c r="C2" s="93"/>
      <c r="D2" s="93"/>
      <c r="E2" s="93"/>
      <c r="F2" s="93"/>
      <c r="G2" s="93"/>
      <c r="H2" s="93"/>
      <c r="I2" s="93"/>
      <c r="J2" s="93"/>
    </row>
    <row r="3" spans="1:47" ht="19.5" customHeight="1" x14ac:dyDescent="0.3">
      <c r="A3" s="89" t="s">
        <v>8</v>
      </c>
      <c r="B3" s="89" t="s">
        <v>95</v>
      </c>
      <c r="C3" s="89" t="s">
        <v>9</v>
      </c>
      <c r="D3" s="89"/>
      <c r="E3" s="89"/>
      <c r="F3" s="89" t="s">
        <v>10</v>
      </c>
      <c r="G3" s="89"/>
      <c r="H3" s="89"/>
      <c r="I3" s="91" t="s">
        <v>28</v>
      </c>
      <c r="J3" s="89" t="s">
        <v>25</v>
      </c>
      <c r="K3" s="11"/>
      <c r="L3" s="11"/>
      <c r="M3" s="11"/>
      <c r="N3" s="11"/>
    </row>
    <row r="4" spans="1:47" ht="15.75" customHeight="1" x14ac:dyDescent="0.3">
      <c r="A4" s="89"/>
      <c r="B4" s="89"/>
      <c r="C4" s="89" t="s">
        <v>12</v>
      </c>
      <c r="D4" s="89"/>
      <c r="E4" s="89"/>
      <c r="F4" s="89" t="s">
        <v>12</v>
      </c>
      <c r="G4" s="89"/>
      <c r="H4" s="89"/>
      <c r="I4" s="91"/>
      <c r="J4" s="89"/>
      <c r="K4" s="11"/>
      <c r="L4" s="11"/>
      <c r="M4" s="11"/>
      <c r="N4" s="11"/>
    </row>
    <row r="5" spans="1:47" ht="79.5" customHeight="1" x14ac:dyDescent="0.3">
      <c r="A5" s="89"/>
      <c r="B5" s="89"/>
      <c r="C5" s="19" t="s">
        <v>16</v>
      </c>
      <c r="D5" s="19" t="s">
        <v>17</v>
      </c>
      <c r="E5" s="19" t="s">
        <v>18</v>
      </c>
      <c r="F5" s="19" t="s">
        <v>16</v>
      </c>
      <c r="G5" s="19" t="s">
        <v>22</v>
      </c>
      <c r="H5" s="19" t="s">
        <v>23</v>
      </c>
      <c r="I5" s="91"/>
      <c r="J5" s="89"/>
      <c r="K5" s="11"/>
      <c r="L5" s="11"/>
      <c r="M5" s="11"/>
      <c r="N5" s="11"/>
    </row>
    <row r="6" spans="1:47" s="48" customFormat="1" ht="19.5" customHeight="1" x14ac:dyDescent="0.3">
      <c r="A6" s="20"/>
      <c r="B6" s="20"/>
      <c r="C6" s="20" t="s">
        <v>3</v>
      </c>
      <c r="D6" s="20" t="s">
        <v>3</v>
      </c>
      <c r="E6" s="20" t="s">
        <v>3</v>
      </c>
      <c r="F6" s="20" t="s">
        <v>3</v>
      </c>
      <c r="G6" s="20" t="s">
        <v>3</v>
      </c>
      <c r="H6" s="20" t="s">
        <v>3</v>
      </c>
      <c r="I6" s="30" t="s">
        <v>37</v>
      </c>
      <c r="J6" s="20" t="s">
        <v>38</v>
      </c>
      <c r="K6" s="47"/>
      <c r="L6" s="47"/>
      <c r="M6" s="47"/>
      <c r="N6" s="47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</row>
    <row r="7" spans="1:47" ht="14.25" customHeight="1" x14ac:dyDescent="0.3">
      <c r="A7" s="12"/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30">
        <v>8</v>
      </c>
      <c r="J7" s="20">
        <v>9</v>
      </c>
      <c r="K7" s="11"/>
      <c r="L7" s="11"/>
      <c r="M7" s="11"/>
      <c r="N7" s="11"/>
    </row>
    <row r="8" spans="1:47" ht="25.5" customHeight="1" x14ac:dyDescent="0.3">
      <c r="A8" s="43"/>
      <c r="B8" s="44" t="s">
        <v>46</v>
      </c>
      <c r="C8" s="6"/>
      <c r="D8" s="6"/>
      <c r="E8" s="6"/>
      <c r="F8" s="6"/>
      <c r="G8" s="6"/>
      <c r="H8" s="6"/>
      <c r="I8" s="7"/>
      <c r="J8" s="7">
        <f t="shared" ref="J8:J68" si="0">(C8+D8+E8+F8+G8+H8)*I8</f>
        <v>0</v>
      </c>
    </row>
    <row r="9" spans="1:47" ht="25.5" customHeight="1" x14ac:dyDescent="0.3">
      <c r="A9" s="43"/>
      <c r="B9" s="83" t="s">
        <v>119</v>
      </c>
      <c r="C9" s="6"/>
      <c r="D9" s="6"/>
      <c r="E9" s="6"/>
      <c r="F9" s="6"/>
      <c r="G9" s="6"/>
      <c r="H9" s="6"/>
      <c r="I9" s="7"/>
      <c r="J9" s="7"/>
    </row>
    <row r="10" spans="1:47" s="4" customFormat="1" ht="25.5" customHeight="1" x14ac:dyDescent="0.3">
      <c r="A10" s="12">
        <v>1</v>
      </c>
      <c r="B10" s="79" t="s">
        <v>40</v>
      </c>
      <c r="C10" s="12">
        <f>0.0001*200</f>
        <v>0.02</v>
      </c>
      <c r="D10" s="12"/>
      <c r="E10" s="12"/>
      <c r="F10" s="12"/>
      <c r="G10" s="12"/>
      <c r="H10" s="12"/>
      <c r="I10" s="5">
        <v>6000000</v>
      </c>
      <c r="J10" s="13">
        <f>I10*C10</f>
        <v>120000</v>
      </c>
    </row>
    <row r="11" spans="1:47" s="4" customFormat="1" ht="25.5" customHeight="1" x14ac:dyDescent="0.3">
      <c r="A11" s="12">
        <v>2</v>
      </c>
      <c r="B11" s="79" t="s">
        <v>41</v>
      </c>
      <c r="C11" s="12">
        <f>0.0001*200</f>
        <v>0.02</v>
      </c>
      <c r="D11" s="12"/>
      <c r="E11" s="12"/>
      <c r="F11" s="12"/>
      <c r="G11" s="12"/>
      <c r="H11" s="12"/>
      <c r="I11" s="5">
        <v>6000000</v>
      </c>
      <c r="J11" s="13">
        <f t="shared" ref="J11:J21" si="1">I11*C11</f>
        <v>120000</v>
      </c>
    </row>
    <row r="12" spans="1:47" s="4" customFormat="1" ht="25.5" customHeight="1" x14ac:dyDescent="0.3">
      <c r="A12" s="12">
        <v>3</v>
      </c>
      <c r="B12" s="79" t="s">
        <v>39</v>
      </c>
      <c r="C12" s="12">
        <f>0.0001*400</f>
        <v>0.04</v>
      </c>
      <c r="D12" s="12"/>
      <c r="E12" s="12"/>
      <c r="F12" s="12"/>
      <c r="G12" s="12"/>
      <c r="H12" s="12"/>
      <c r="I12" s="5">
        <v>6000000</v>
      </c>
      <c r="J12" s="13">
        <f t="shared" si="1"/>
        <v>240000</v>
      </c>
    </row>
    <row r="13" spans="1:47" s="4" customFormat="1" ht="25.5" customHeight="1" x14ac:dyDescent="0.3">
      <c r="A13" s="12">
        <v>4</v>
      </c>
      <c r="B13" s="79" t="s">
        <v>116</v>
      </c>
      <c r="C13" s="12">
        <f>0.0001*600</f>
        <v>6.0000000000000005E-2</v>
      </c>
      <c r="D13" s="12"/>
      <c r="E13" s="12"/>
      <c r="F13" s="12"/>
      <c r="G13" s="12"/>
      <c r="H13" s="12"/>
      <c r="I13" s="5">
        <v>6000000</v>
      </c>
      <c r="J13" s="13">
        <f t="shared" si="1"/>
        <v>360000</v>
      </c>
    </row>
    <row r="14" spans="1:47" s="4" customFormat="1" ht="25.5" customHeight="1" x14ac:dyDescent="0.3">
      <c r="A14" s="12">
        <v>5</v>
      </c>
      <c r="B14" s="79" t="s">
        <v>121</v>
      </c>
      <c r="C14" s="12">
        <f>0.0001*400</f>
        <v>0.04</v>
      </c>
      <c r="D14" s="12"/>
      <c r="E14" s="12"/>
      <c r="F14" s="12"/>
      <c r="G14" s="12"/>
      <c r="H14" s="12"/>
      <c r="I14" s="5">
        <v>6000000</v>
      </c>
      <c r="J14" s="13">
        <f t="shared" si="1"/>
        <v>240000</v>
      </c>
    </row>
    <row r="15" spans="1:47" s="4" customFormat="1" ht="25.5" customHeight="1" x14ac:dyDescent="0.3">
      <c r="A15" s="12">
        <v>6</v>
      </c>
      <c r="B15" s="79" t="s">
        <v>47</v>
      </c>
      <c r="C15" s="12">
        <f>0.0001*1200</f>
        <v>0.12000000000000001</v>
      </c>
      <c r="D15" s="12"/>
      <c r="E15" s="12"/>
      <c r="F15" s="12"/>
      <c r="G15" s="12"/>
      <c r="H15" s="12"/>
      <c r="I15" s="5">
        <v>6000000</v>
      </c>
      <c r="J15" s="13">
        <f t="shared" si="1"/>
        <v>720000</v>
      </c>
    </row>
    <row r="16" spans="1:47" s="4" customFormat="1" ht="25.5" customHeight="1" x14ac:dyDescent="0.3">
      <c r="A16" s="12">
        <v>7</v>
      </c>
      <c r="B16" s="79" t="s">
        <v>48</v>
      </c>
      <c r="C16" s="12">
        <f>0.0001*300</f>
        <v>3.0000000000000002E-2</v>
      </c>
      <c r="D16" s="12"/>
      <c r="E16" s="12"/>
      <c r="F16" s="12"/>
      <c r="G16" s="12"/>
      <c r="H16" s="12"/>
      <c r="I16" s="5">
        <v>6000000</v>
      </c>
      <c r="J16" s="13">
        <f>I16*C16</f>
        <v>180000</v>
      </c>
    </row>
    <row r="17" spans="1:47" s="4" customFormat="1" ht="25.5" customHeight="1" x14ac:dyDescent="0.3">
      <c r="A17" s="98">
        <v>8</v>
      </c>
      <c r="B17" s="100" t="s">
        <v>118</v>
      </c>
      <c r="C17" s="12">
        <f>0.0001*1300</f>
        <v>0.13</v>
      </c>
      <c r="D17" s="12"/>
      <c r="E17" s="12"/>
      <c r="F17" s="12"/>
      <c r="G17" s="12"/>
      <c r="H17" s="12"/>
      <c r="I17" s="5">
        <v>6000000</v>
      </c>
      <c r="J17" s="13">
        <f>I17*C17</f>
        <v>780000</v>
      </c>
    </row>
    <row r="18" spans="1:47" s="4" customFormat="1" ht="25.5" customHeight="1" x14ac:dyDescent="0.3">
      <c r="A18" s="99"/>
      <c r="B18" s="100"/>
      <c r="C18" s="12">
        <f>0.0001*330</f>
        <v>3.3000000000000002E-2</v>
      </c>
      <c r="D18" s="12"/>
      <c r="E18" s="12"/>
      <c r="F18" s="12"/>
      <c r="G18" s="12"/>
      <c r="H18" s="12"/>
      <c r="I18" s="5">
        <v>6000000</v>
      </c>
      <c r="J18" s="13">
        <f t="shared" si="1"/>
        <v>198000</v>
      </c>
    </row>
    <row r="19" spans="1:47" s="4" customFormat="1" ht="25.5" customHeight="1" x14ac:dyDescent="0.3">
      <c r="A19" s="12">
        <v>9</v>
      </c>
      <c r="B19" s="79" t="s">
        <v>49</v>
      </c>
      <c r="C19" s="12">
        <f>0.0001*500</f>
        <v>0.05</v>
      </c>
      <c r="D19" s="12"/>
      <c r="E19" s="12"/>
      <c r="F19" s="12"/>
      <c r="G19" s="12"/>
      <c r="H19" s="12"/>
      <c r="I19" s="5">
        <v>6000000</v>
      </c>
      <c r="J19" s="13">
        <f t="shared" si="1"/>
        <v>300000</v>
      </c>
    </row>
    <row r="20" spans="1:47" s="4" customFormat="1" ht="25.5" customHeight="1" x14ac:dyDescent="0.3">
      <c r="A20" s="12">
        <v>10</v>
      </c>
      <c r="B20" s="79" t="s">
        <v>50</v>
      </c>
      <c r="C20" s="12">
        <f>0.0001*100</f>
        <v>0.01</v>
      </c>
      <c r="D20" s="12"/>
      <c r="E20" s="12"/>
      <c r="F20" s="12"/>
      <c r="G20" s="12"/>
      <c r="H20" s="12"/>
      <c r="I20" s="5">
        <v>6000000</v>
      </c>
      <c r="J20" s="13">
        <f t="shared" si="1"/>
        <v>60000</v>
      </c>
    </row>
    <row r="21" spans="1:47" s="4" customFormat="1" ht="25.5" customHeight="1" x14ac:dyDescent="0.3">
      <c r="A21" s="12">
        <v>11</v>
      </c>
      <c r="B21" s="79" t="s">
        <v>44</v>
      </c>
      <c r="C21" s="12">
        <f>0.0001*240</f>
        <v>2.4E-2</v>
      </c>
      <c r="D21" s="12"/>
      <c r="E21" s="12"/>
      <c r="F21" s="12"/>
      <c r="G21" s="12"/>
      <c r="H21" s="12"/>
      <c r="I21" s="5">
        <v>6000000</v>
      </c>
      <c r="J21" s="13">
        <f t="shared" si="1"/>
        <v>144000</v>
      </c>
    </row>
    <row r="22" spans="1:47" s="4" customFormat="1" ht="25.5" customHeight="1" x14ac:dyDescent="0.3">
      <c r="A22" s="12">
        <v>12</v>
      </c>
      <c r="B22" s="79" t="s">
        <v>45</v>
      </c>
      <c r="C22" s="12"/>
      <c r="D22" s="12"/>
      <c r="E22" s="12">
        <f>0.0001*500</f>
        <v>0.05</v>
      </c>
      <c r="F22" s="12"/>
      <c r="G22" s="12"/>
      <c r="H22" s="12"/>
      <c r="I22" s="5">
        <v>15000000</v>
      </c>
      <c r="J22" s="13">
        <f>I22*E22</f>
        <v>750000</v>
      </c>
    </row>
    <row r="23" spans="1:47" x14ac:dyDescent="0.3">
      <c r="A23" s="43"/>
      <c r="B23" s="83" t="s">
        <v>120</v>
      </c>
      <c r="C23" s="6"/>
      <c r="D23" s="6"/>
      <c r="E23" s="6"/>
      <c r="F23" s="6"/>
      <c r="G23" s="6"/>
      <c r="H23" s="6"/>
      <c r="I23" s="7"/>
      <c r="J23" s="7"/>
    </row>
    <row r="24" spans="1:47" s="22" customFormat="1" ht="21" customHeight="1" x14ac:dyDescent="0.3">
      <c r="A24" s="97">
        <v>1</v>
      </c>
      <c r="B24" s="92" t="s">
        <v>97</v>
      </c>
      <c r="C24" s="6"/>
      <c r="D24" s="6">
        <v>0.06</v>
      </c>
      <c r="E24" s="6"/>
      <c r="F24" s="6"/>
      <c r="G24" s="6"/>
      <c r="H24" s="6"/>
      <c r="I24" s="5">
        <v>10000000</v>
      </c>
      <c r="J24" s="7">
        <f t="shared" si="0"/>
        <v>600000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s="22" customFormat="1" x14ac:dyDescent="0.3">
      <c r="A25" s="97"/>
      <c r="B25" s="92"/>
      <c r="C25" s="6"/>
      <c r="D25" s="6">
        <v>0.06</v>
      </c>
      <c r="E25" s="6"/>
      <c r="F25" s="6"/>
      <c r="G25" s="6"/>
      <c r="H25" s="6"/>
      <c r="I25" s="5">
        <v>10000000</v>
      </c>
      <c r="J25" s="7">
        <f t="shared" si="0"/>
        <v>600000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s="22" customFormat="1" x14ac:dyDescent="0.3">
      <c r="A26" s="33">
        <v>2</v>
      </c>
      <c r="B26" s="45" t="s">
        <v>51</v>
      </c>
      <c r="C26" s="6"/>
      <c r="D26" s="6"/>
      <c r="E26" s="6">
        <v>0.05</v>
      </c>
      <c r="F26" s="6"/>
      <c r="G26" s="6"/>
      <c r="H26" s="6"/>
      <c r="I26" s="7">
        <v>15000000</v>
      </c>
      <c r="J26" s="7">
        <f t="shared" si="0"/>
        <v>750000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s="3" customFormat="1" x14ac:dyDescent="0.3">
      <c r="A27" s="97">
        <v>3</v>
      </c>
      <c r="B27" s="45" t="s">
        <v>52</v>
      </c>
      <c r="C27" s="6"/>
      <c r="D27" s="6">
        <v>0.14000000000000001</v>
      </c>
      <c r="E27" s="6"/>
      <c r="F27" s="6"/>
      <c r="G27" s="6"/>
      <c r="H27" s="6"/>
      <c r="I27" s="5">
        <v>10000000</v>
      </c>
      <c r="J27" s="7">
        <f t="shared" si="0"/>
        <v>1400000.0000000002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s="3" customFormat="1" x14ac:dyDescent="0.3">
      <c r="A28" s="97"/>
      <c r="B28" s="45" t="s">
        <v>53</v>
      </c>
      <c r="C28" s="6"/>
      <c r="D28" s="6"/>
      <c r="E28" s="6">
        <v>0.04</v>
      </c>
      <c r="F28" s="6"/>
      <c r="G28" s="6"/>
      <c r="H28" s="6"/>
      <c r="I28" s="7">
        <v>15000000</v>
      </c>
      <c r="J28" s="7">
        <f t="shared" si="0"/>
        <v>600000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s="3" customFormat="1" ht="33" customHeight="1" x14ac:dyDescent="0.3">
      <c r="A29" s="33">
        <v>4</v>
      </c>
      <c r="B29" s="31" t="s">
        <v>44</v>
      </c>
      <c r="C29" s="6"/>
      <c r="D29" s="6">
        <v>2.4E-2</v>
      </c>
      <c r="E29" s="6"/>
      <c r="F29" s="6"/>
      <c r="G29" s="6"/>
      <c r="H29" s="6"/>
      <c r="I29" s="5">
        <v>10000000</v>
      </c>
      <c r="J29" s="7">
        <f t="shared" si="0"/>
        <v>240000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s="3" customFormat="1" x14ac:dyDescent="0.3">
      <c r="A30" s="97">
        <v>5</v>
      </c>
      <c r="B30" s="92" t="s">
        <v>54</v>
      </c>
      <c r="C30" s="6"/>
      <c r="D30" s="6"/>
      <c r="E30" s="6">
        <v>0.06</v>
      </c>
      <c r="F30" s="6"/>
      <c r="G30" s="6"/>
      <c r="H30" s="6"/>
      <c r="I30" s="7">
        <v>15000000</v>
      </c>
      <c r="J30" s="7">
        <f t="shared" si="0"/>
        <v>900000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s="3" customFormat="1" x14ac:dyDescent="0.3">
      <c r="A31" s="97"/>
      <c r="B31" s="92"/>
      <c r="C31" s="6"/>
      <c r="D31" s="6"/>
      <c r="E31" s="6">
        <v>0.04</v>
      </c>
      <c r="F31" s="6"/>
      <c r="G31" s="6"/>
      <c r="H31" s="6"/>
      <c r="I31" s="7">
        <v>15000000</v>
      </c>
      <c r="J31" s="7">
        <f t="shared" si="0"/>
        <v>600000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s="3" customFormat="1" x14ac:dyDescent="0.3">
      <c r="A32" s="33">
        <v>6</v>
      </c>
      <c r="B32" s="45" t="s">
        <v>56</v>
      </c>
      <c r="C32" s="6"/>
      <c r="D32" s="6"/>
      <c r="E32" s="6">
        <v>0.15</v>
      </c>
      <c r="F32" s="6"/>
      <c r="G32" s="6"/>
      <c r="H32" s="6"/>
      <c r="I32" s="7">
        <v>15000000</v>
      </c>
      <c r="J32" s="7">
        <f t="shared" si="0"/>
        <v>2250000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s="3" customFormat="1" x14ac:dyDescent="0.3">
      <c r="A33" s="101">
        <v>7</v>
      </c>
      <c r="B33" s="92" t="s">
        <v>61</v>
      </c>
      <c r="C33" s="6"/>
      <c r="D33" s="6">
        <v>0.12</v>
      </c>
      <c r="E33" s="6"/>
      <c r="F33" s="6"/>
      <c r="G33" s="6"/>
      <c r="H33" s="6"/>
      <c r="I33" s="5">
        <v>10000000</v>
      </c>
      <c r="J33" s="7">
        <f t="shared" si="0"/>
        <v>1200000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s="3" customFormat="1" x14ac:dyDescent="0.3">
      <c r="A34" s="102"/>
      <c r="B34" s="92"/>
      <c r="C34" s="6"/>
      <c r="D34" s="6"/>
      <c r="E34" s="6">
        <v>0.03</v>
      </c>
      <c r="F34" s="6"/>
      <c r="G34" s="6"/>
      <c r="H34" s="6"/>
      <c r="I34" s="7">
        <v>15000000</v>
      </c>
      <c r="J34" s="7">
        <f t="shared" si="0"/>
        <v>450000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s="3" customFormat="1" x14ac:dyDescent="0.3">
      <c r="A35" s="103"/>
      <c r="B35" s="92"/>
      <c r="C35" s="6"/>
      <c r="D35" s="6"/>
      <c r="E35" s="6">
        <v>0.01</v>
      </c>
      <c r="F35" s="6"/>
      <c r="G35" s="6"/>
      <c r="H35" s="6"/>
      <c r="I35" s="7">
        <v>15000000</v>
      </c>
      <c r="J35" s="7">
        <f t="shared" si="0"/>
        <v>150000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1:47" s="3" customFormat="1" x14ac:dyDescent="0.3">
      <c r="A36" s="97">
        <v>8</v>
      </c>
      <c r="B36" s="92" t="s">
        <v>62</v>
      </c>
      <c r="C36" s="6"/>
      <c r="D36" s="6">
        <v>0.04</v>
      </c>
      <c r="E36" s="6"/>
      <c r="F36" s="6"/>
      <c r="G36" s="6"/>
      <c r="H36" s="6"/>
      <c r="I36" s="5">
        <v>10000000</v>
      </c>
      <c r="J36" s="7">
        <f t="shared" si="0"/>
        <v>400000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1:47" s="3" customFormat="1" x14ac:dyDescent="0.3">
      <c r="A37" s="97"/>
      <c r="B37" s="92"/>
      <c r="C37" s="6"/>
      <c r="D37" s="6"/>
      <c r="E37" s="6">
        <v>0.01</v>
      </c>
      <c r="F37" s="6"/>
      <c r="G37" s="6"/>
      <c r="H37" s="6"/>
      <c r="I37" s="7">
        <v>15000000</v>
      </c>
      <c r="J37" s="7">
        <f t="shared" si="0"/>
        <v>150000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47" s="3" customFormat="1" x14ac:dyDescent="0.3">
      <c r="A38" s="97">
        <v>9</v>
      </c>
      <c r="B38" s="100" t="s">
        <v>40</v>
      </c>
      <c r="C38" s="6"/>
      <c r="D38" s="6"/>
      <c r="E38" s="6">
        <f>0.01+0.02</f>
        <v>0.03</v>
      </c>
      <c r="F38" s="6"/>
      <c r="G38" s="6"/>
      <c r="H38" s="6"/>
      <c r="I38" s="7">
        <v>15000000</v>
      </c>
      <c r="J38" s="7">
        <f t="shared" si="0"/>
        <v>450000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47" s="3" customFormat="1" x14ac:dyDescent="0.3">
      <c r="A39" s="97"/>
      <c r="B39" s="100"/>
      <c r="C39" s="6"/>
      <c r="D39" s="6">
        <v>0.04</v>
      </c>
      <c r="E39" s="6"/>
      <c r="F39" s="6"/>
      <c r="G39" s="6"/>
      <c r="H39" s="6"/>
      <c r="I39" s="5">
        <v>10000000</v>
      </c>
      <c r="J39" s="7">
        <f t="shared" si="0"/>
        <v>400000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47" s="3" customFormat="1" x14ac:dyDescent="0.3">
      <c r="A40" s="33">
        <v>10</v>
      </c>
      <c r="B40" s="31" t="s">
        <v>45</v>
      </c>
      <c r="C40" s="6">
        <v>0.13</v>
      </c>
      <c r="D40" s="6"/>
      <c r="E40" s="6"/>
      <c r="F40" s="6"/>
      <c r="G40" s="6"/>
      <c r="H40" s="6"/>
      <c r="I40" s="7">
        <v>6000000</v>
      </c>
      <c r="J40" s="7">
        <f t="shared" si="0"/>
        <v>780000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1:47" s="3" customFormat="1" x14ac:dyDescent="0.3">
      <c r="A41" s="97">
        <v>11</v>
      </c>
      <c r="B41" s="100" t="s">
        <v>48</v>
      </c>
      <c r="C41" s="6"/>
      <c r="D41" s="6">
        <v>0.03</v>
      </c>
      <c r="E41" s="6"/>
      <c r="F41" s="6"/>
      <c r="G41" s="6"/>
      <c r="H41" s="6"/>
      <c r="I41" s="5">
        <v>10000000</v>
      </c>
      <c r="J41" s="7">
        <f t="shared" si="0"/>
        <v>300000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1:47" s="3" customFormat="1" x14ac:dyDescent="0.3">
      <c r="A42" s="97"/>
      <c r="B42" s="100"/>
      <c r="C42" s="6"/>
      <c r="D42" s="6"/>
      <c r="E42" s="6">
        <v>0.04</v>
      </c>
      <c r="F42" s="6"/>
      <c r="G42" s="6"/>
      <c r="H42" s="6"/>
      <c r="I42" s="7">
        <v>15000000</v>
      </c>
      <c r="J42" s="7">
        <f t="shared" si="0"/>
        <v>600000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1:47" s="3" customFormat="1" x14ac:dyDescent="0.3">
      <c r="A43" s="97"/>
      <c r="B43" s="100"/>
      <c r="C43" s="6"/>
      <c r="D43" s="6"/>
      <c r="E43" s="6">
        <v>0.03</v>
      </c>
      <c r="F43" s="6"/>
      <c r="G43" s="6"/>
      <c r="H43" s="6"/>
      <c r="I43" s="7">
        <v>15000000</v>
      </c>
      <c r="J43" s="7">
        <f t="shared" si="0"/>
        <v>450000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1:47" s="3" customFormat="1" x14ac:dyDescent="0.3">
      <c r="A44" s="97">
        <v>12</v>
      </c>
      <c r="B44" s="92" t="s">
        <v>63</v>
      </c>
      <c r="C44" s="6"/>
      <c r="D44" s="6"/>
      <c r="E44" s="6">
        <v>0.06</v>
      </c>
      <c r="F44" s="6"/>
      <c r="G44" s="6"/>
      <c r="H44" s="6"/>
      <c r="I44" s="7">
        <v>15000000</v>
      </c>
      <c r="J44" s="7">
        <f t="shared" si="0"/>
        <v>900000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1:47" s="3" customFormat="1" x14ac:dyDescent="0.3">
      <c r="A45" s="97"/>
      <c r="B45" s="92"/>
      <c r="C45" s="6"/>
      <c r="D45" s="6">
        <v>0.2</v>
      </c>
      <c r="E45" s="6"/>
      <c r="F45" s="6"/>
      <c r="G45" s="6"/>
      <c r="H45" s="6"/>
      <c r="I45" s="5">
        <v>10000000</v>
      </c>
      <c r="J45" s="7">
        <f t="shared" si="0"/>
        <v>2000000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1:47" x14ac:dyDescent="0.3">
      <c r="A46" s="33">
        <v>13</v>
      </c>
      <c r="B46" s="45" t="s">
        <v>64</v>
      </c>
      <c r="C46" s="6"/>
      <c r="D46" s="6">
        <v>0.04</v>
      </c>
      <c r="E46" s="6"/>
      <c r="F46" s="6"/>
      <c r="G46" s="6"/>
      <c r="H46" s="6"/>
      <c r="I46" s="5">
        <v>10000000</v>
      </c>
      <c r="J46" s="7">
        <f t="shared" si="0"/>
        <v>400000</v>
      </c>
    </row>
    <row r="47" spans="1:47" s="3" customFormat="1" x14ac:dyDescent="0.3">
      <c r="A47" s="97">
        <v>14</v>
      </c>
      <c r="B47" s="92" t="s">
        <v>66</v>
      </c>
      <c r="C47" s="6"/>
      <c r="D47" s="6"/>
      <c r="E47" s="6">
        <v>0.01</v>
      </c>
      <c r="F47" s="6"/>
      <c r="G47" s="6"/>
      <c r="H47" s="6"/>
      <c r="I47" s="7">
        <v>15000000</v>
      </c>
      <c r="J47" s="7">
        <f t="shared" si="0"/>
        <v>150000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1:47" s="3" customFormat="1" x14ac:dyDescent="0.3">
      <c r="A48" s="97"/>
      <c r="B48" s="92"/>
      <c r="C48" s="6"/>
      <c r="D48" s="6"/>
      <c r="E48" s="6">
        <v>0.1</v>
      </c>
      <c r="F48" s="6"/>
      <c r="G48" s="6"/>
      <c r="H48" s="17"/>
      <c r="I48" s="7">
        <v>15000000</v>
      </c>
      <c r="J48" s="7">
        <f t="shared" si="0"/>
        <v>1500000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47" s="3" customFormat="1" x14ac:dyDescent="0.3">
      <c r="A49" s="97">
        <v>15</v>
      </c>
      <c r="B49" s="92" t="s">
        <v>39</v>
      </c>
      <c r="C49" s="6"/>
      <c r="D49" s="6"/>
      <c r="E49" s="6">
        <v>0.02</v>
      </c>
      <c r="F49" s="6"/>
      <c r="G49" s="6"/>
      <c r="H49" s="6"/>
      <c r="I49" s="7">
        <v>15000000</v>
      </c>
      <c r="J49" s="7">
        <f t="shared" si="0"/>
        <v>300000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1:47" s="3" customFormat="1" ht="36" customHeight="1" x14ac:dyDescent="0.3">
      <c r="A50" s="97"/>
      <c r="B50" s="92"/>
      <c r="C50" s="6"/>
      <c r="D50" s="6"/>
      <c r="E50" s="6">
        <v>0.02</v>
      </c>
      <c r="F50" s="6"/>
      <c r="G50" s="6"/>
      <c r="H50" s="6"/>
      <c r="I50" s="7">
        <v>15000000</v>
      </c>
      <c r="J50" s="7">
        <f t="shared" si="0"/>
        <v>300000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spans="1:47" s="3" customFormat="1" x14ac:dyDescent="0.3">
      <c r="A51" s="97">
        <v>16</v>
      </c>
      <c r="B51" s="92" t="s">
        <v>68</v>
      </c>
      <c r="C51" s="6"/>
      <c r="D51" s="6">
        <v>7.0000000000000007E-2</v>
      </c>
      <c r="E51" s="6"/>
      <c r="F51" s="6"/>
      <c r="G51" s="6"/>
      <c r="H51" s="6"/>
      <c r="I51" s="5">
        <v>10000000</v>
      </c>
      <c r="J51" s="7">
        <f t="shared" si="0"/>
        <v>700000.00000000012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spans="1:47" s="3" customFormat="1" x14ac:dyDescent="0.3">
      <c r="A52" s="97"/>
      <c r="B52" s="92"/>
      <c r="C52" s="6"/>
      <c r="D52" s="6">
        <v>0.05</v>
      </c>
      <c r="E52" s="6"/>
      <c r="F52" s="6"/>
      <c r="G52" s="6"/>
      <c r="H52" s="6"/>
      <c r="I52" s="5">
        <v>10000000</v>
      </c>
      <c r="J52" s="7">
        <f t="shared" si="0"/>
        <v>500000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1:47" s="3" customFormat="1" x14ac:dyDescent="0.3">
      <c r="A53" s="33">
        <v>17</v>
      </c>
      <c r="B53" s="31" t="s">
        <v>43</v>
      </c>
      <c r="C53" s="6"/>
      <c r="D53" s="6"/>
      <c r="E53" s="6">
        <f>0.04+0.06</f>
        <v>0.1</v>
      </c>
      <c r="F53" s="6"/>
      <c r="G53" s="6"/>
      <c r="H53" s="6"/>
      <c r="I53" s="7">
        <v>15000000</v>
      </c>
      <c r="J53" s="7">
        <f t="shared" si="0"/>
        <v>1500000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</row>
    <row r="54" spans="1:47" s="3" customFormat="1" x14ac:dyDescent="0.3">
      <c r="A54" s="33">
        <v>18</v>
      </c>
      <c r="B54" s="45" t="s">
        <v>71</v>
      </c>
      <c r="C54" s="6"/>
      <c r="D54" s="6"/>
      <c r="E54" s="6">
        <v>5.0000000000000001E-3</v>
      </c>
      <c r="F54" s="6"/>
      <c r="G54" s="6"/>
      <c r="H54" s="6"/>
      <c r="I54" s="7">
        <v>15000000</v>
      </c>
      <c r="J54" s="7">
        <f t="shared" si="0"/>
        <v>75000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</row>
    <row r="55" spans="1:47" s="3" customFormat="1" x14ac:dyDescent="0.3">
      <c r="A55" s="33">
        <v>19</v>
      </c>
      <c r="B55" s="45" t="s">
        <v>72</v>
      </c>
      <c r="C55" s="6"/>
      <c r="D55" s="6"/>
      <c r="E55" s="6">
        <v>0.01</v>
      </c>
      <c r="F55" s="6"/>
      <c r="G55" s="6"/>
      <c r="H55" s="6"/>
      <c r="I55" s="7">
        <v>15000000</v>
      </c>
      <c r="J55" s="7">
        <f t="shared" si="0"/>
        <v>150000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</row>
    <row r="56" spans="1:47" s="3" customFormat="1" x14ac:dyDescent="0.3">
      <c r="A56" s="33">
        <v>20</v>
      </c>
      <c r="B56" s="45" t="s">
        <v>47</v>
      </c>
      <c r="C56" s="6"/>
      <c r="D56" s="6">
        <v>0.12</v>
      </c>
      <c r="E56" s="6"/>
      <c r="F56" s="6"/>
      <c r="G56" s="6"/>
      <c r="H56" s="6"/>
      <c r="I56" s="5">
        <v>10000000</v>
      </c>
      <c r="J56" s="7">
        <f t="shared" si="0"/>
        <v>1200000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</row>
    <row r="57" spans="1:47" s="3" customFormat="1" x14ac:dyDescent="0.3">
      <c r="A57" s="33">
        <v>21</v>
      </c>
      <c r="B57" s="45" t="s">
        <v>77</v>
      </c>
      <c r="C57" s="6"/>
      <c r="D57" s="6">
        <v>7.0000000000000007E-2</v>
      </c>
      <c r="E57" s="6"/>
      <c r="F57" s="6"/>
      <c r="G57" s="6"/>
      <c r="H57" s="6"/>
      <c r="I57" s="5">
        <v>10000000</v>
      </c>
      <c r="J57" s="7">
        <f t="shared" si="0"/>
        <v>700000.00000000012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 spans="1:47" s="3" customFormat="1" x14ac:dyDescent="0.3">
      <c r="A58" s="33">
        <v>22</v>
      </c>
      <c r="B58" s="45" t="s">
        <v>42</v>
      </c>
      <c r="C58" s="6"/>
      <c r="D58" s="6">
        <v>7.0000000000000007E-2</v>
      </c>
      <c r="E58" s="6"/>
      <c r="F58" s="6"/>
      <c r="G58" s="6"/>
      <c r="H58" s="6"/>
      <c r="I58" s="5">
        <v>10000000</v>
      </c>
      <c r="J58" s="7">
        <f t="shared" si="0"/>
        <v>700000.00000000012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spans="1:47" s="3" customFormat="1" x14ac:dyDescent="0.3">
      <c r="A59" s="33">
        <v>23</v>
      </c>
      <c r="B59" s="45" t="s">
        <v>81</v>
      </c>
      <c r="C59" s="6"/>
      <c r="D59" s="6">
        <v>0.03</v>
      </c>
      <c r="E59" s="6"/>
      <c r="F59" s="6"/>
      <c r="G59" s="6"/>
      <c r="H59" s="6"/>
      <c r="I59" s="5">
        <v>10000000</v>
      </c>
      <c r="J59" s="7">
        <f t="shared" si="0"/>
        <v>300000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 spans="1:47" s="3" customFormat="1" x14ac:dyDescent="0.3">
      <c r="A60" s="33">
        <v>24</v>
      </c>
      <c r="B60" s="45" t="s">
        <v>82</v>
      </c>
      <c r="C60" s="6"/>
      <c r="D60" s="6">
        <v>0.05</v>
      </c>
      <c r="E60" s="6"/>
      <c r="F60" s="6"/>
      <c r="G60" s="6"/>
      <c r="H60" s="6"/>
      <c r="I60" s="5">
        <v>10000000</v>
      </c>
      <c r="J60" s="7">
        <f t="shared" si="0"/>
        <v>500000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1:47" s="3" customFormat="1" x14ac:dyDescent="0.3">
      <c r="A61" s="33">
        <v>25</v>
      </c>
      <c r="B61" s="45" t="s">
        <v>84</v>
      </c>
      <c r="C61" s="6"/>
      <c r="D61" s="6">
        <v>7.0000000000000007E-2</v>
      </c>
      <c r="E61" s="6"/>
      <c r="F61" s="6"/>
      <c r="G61" s="6"/>
      <c r="H61" s="6"/>
      <c r="I61" s="5">
        <v>10000000</v>
      </c>
      <c r="J61" s="7">
        <f t="shared" si="0"/>
        <v>700000.00000000012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spans="1:47" s="3" customFormat="1" x14ac:dyDescent="0.3">
      <c r="A62" s="33">
        <v>26</v>
      </c>
      <c r="B62" s="45" t="s">
        <v>86</v>
      </c>
      <c r="C62" s="6"/>
      <c r="D62" s="6"/>
      <c r="E62" s="6">
        <v>0.05</v>
      </c>
      <c r="F62" s="6"/>
      <c r="G62" s="6"/>
      <c r="H62" s="6"/>
      <c r="I62" s="7">
        <v>15000000</v>
      </c>
      <c r="J62" s="7">
        <f t="shared" si="0"/>
        <v>750000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spans="1:47" s="3" customFormat="1" x14ac:dyDescent="0.3">
      <c r="A63" s="33">
        <v>27</v>
      </c>
      <c r="B63" s="45" t="s">
        <v>87</v>
      </c>
      <c r="C63" s="6"/>
      <c r="D63" s="6">
        <v>0.04</v>
      </c>
      <c r="E63" s="6"/>
      <c r="F63" s="6"/>
      <c r="G63" s="6"/>
      <c r="H63" s="6"/>
      <c r="I63" s="5">
        <v>10000000</v>
      </c>
      <c r="J63" s="7">
        <f t="shared" si="0"/>
        <v>400000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1:47" s="3" customFormat="1" x14ac:dyDescent="0.3">
      <c r="A64" s="33">
        <v>28</v>
      </c>
      <c r="B64" s="45" t="s">
        <v>89</v>
      </c>
      <c r="C64" s="6"/>
      <c r="D64" s="6"/>
      <c r="E64" s="6">
        <v>0.15</v>
      </c>
      <c r="F64" s="6"/>
      <c r="G64" s="6"/>
      <c r="H64" s="6"/>
      <c r="I64" s="7">
        <v>15000000</v>
      </c>
      <c r="J64" s="7">
        <f t="shared" si="0"/>
        <v>2250000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1:47" s="3" customFormat="1" x14ac:dyDescent="0.3">
      <c r="A65" s="97">
        <v>29</v>
      </c>
      <c r="B65" s="100" t="s">
        <v>49</v>
      </c>
      <c r="C65" s="6"/>
      <c r="D65" s="6">
        <v>0.08</v>
      </c>
      <c r="E65" s="6"/>
      <c r="F65" s="6"/>
      <c r="G65" s="6"/>
      <c r="H65" s="6"/>
      <c r="I65" s="5">
        <v>10000000</v>
      </c>
      <c r="J65" s="7">
        <f t="shared" si="0"/>
        <v>800000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1:47" s="3" customFormat="1" x14ac:dyDescent="0.3">
      <c r="A66" s="97"/>
      <c r="B66" s="100"/>
      <c r="C66" s="6"/>
      <c r="D66" s="6">
        <v>0.05</v>
      </c>
      <c r="E66" s="6"/>
      <c r="F66" s="6"/>
      <c r="G66" s="6"/>
      <c r="H66" s="6"/>
      <c r="I66" s="5">
        <v>10000000</v>
      </c>
      <c r="J66" s="7">
        <f t="shared" si="0"/>
        <v>500000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1:47" s="3" customFormat="1" x14ac:dyDescent="0.3">
      <c r="A67" s="97">
        <v>30</v>
      </c>
      <c r="B67" s="92" t="s">
        <v>91</v>
      </c>
      <c r="C67" s="6"/>
      <c r="D67" s="6">
        <v>7.0000000000000007E-2</v>
      </c>
      <c r="E67" s="6"/>
      <c r="F67" s="6"/>
      <c r="G67" s="6"/>
      <c r="H67" s="6"/>
      <c r="I67" s="5">
        <v>10000000</v>
      </c>
      <c r="J67" s="7">
        <f t="shared" si="0"/>
        <v>700000.00000000012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1:47" s="3" customFormat="1" x14ac:dyDescent="0.3">
      <c r="A68" s="97"/>
      <c r="B68" s="92"/>
      <c r="C68" s="6"/>
      <c r="D68" s="6">
        <v>7.0000000000000007E-2</v>
      </c>
      <c r="E68" s="6"/>
      <c r="F68" s="6"/>
      <c r="G68" s="6"/>
      <c r="H68" s="6"/>
      <c r="I68" s="5">
        <v>10000000</v>
      </c>
      <c r="J68" s="7">
        <f t="shared" si="0"/>
        <v>700000.00000000012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1:47" s="3" customFormat="1" x14ac:dyDescent="0.3">
      <c r="A69" s="33">
        <v>31</v>
      </c>
      <c r="B69" s="45" t="s">
        <v>92</v>
      </c>
      <c r="C69" s="6"/>
      <c r="D69" s="6"/>
      <c r="E69" s="6">
        <v>0.05</v>
      </c>
      <c r="F69" s="6"/>
      <c r="G69" s="6"/>
      <c r="H69" s="6"/>
      <c r="I69" s="7">
        <v>15000000</v>
      </c>
      <c r="J69" s="7">
        <f>(C69+D69+E69+F69+G69+H69)*I69</f>
        <v>750000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1:47" s="74" customFormat="1" x14ac:dyDescent="0.3">
      <c r="A70" s="69">
        <v>32</v>
      </c>
      <c r="B70" s="70" t="s">
        <v>111</v>
      </c>
      <c r="C70" s="71"/>
      <c r="D70" s="71">
        <v>0.06</v>
      </c>
      <c r="E70" s="71"/>
      <c r="F70" s="71"/>
      <c r="G70" s="71"/>
      <c r="H70" s="71"/>
      <c r="I70" s="75">
        <v>10000000</v>
      </c>
      <c r="J70" s="72">
        <f>(C70+D70+E70+F70+G70+H70)*I70</f>
        <v>600000</v>
      </c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</row>
    <row r="71" spans="1:47" s="74" customFormat="1" x14ac:dyDescent="0.3">
      <c r="A71" s="69">
        <v>33</v>
      </c>
      <c r="B71" s="70" t="s">
        <v>112</v>
      </c>
      <c r="C71" s="71"/>
      <c r="D71" s="71">
        <v>0.03</v>
      </c>
      <c r="E71" s="71"/>
      <c r="F71" s="71"/>
      <c r="G71" s="71"/>
      <c r="H71" s="71"/>
      <c r="I71" s="75">
        <v>10000000</v>
      </c>
      <c r="J71" s="72">
        <f>(C71+D71+E71+F71+G71+H71)*I71</f>
        <v>300000</v>
      </c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</row>
    <row r="72" spans="1:47" s="18" customFormat="1" x14ac:dyDescent="0.3">
      <c r="A72" s="15"/>
      <c r="B72" s="15" t="s">
        <v>98</v>
      </c>
      <c r="C72" s="117">
        <f>SUM(C10:C71)</f>
        <v>0.70700000000000018</v>
      </c>
      <c r="D72" s="117">
        <f t="shared" ref="D72:H72" si="2">SUM(D10:D71)</f>
        <v>1.6840000000000006</v>
      </c>
      <c r="E72" s="117">
        <f t="shared" si="2"/>
        <v>1.1150000000000002</v>
      </c>
      <c r="F72" s="117">
        <f t="shared" si="2"/>
        <v>0</v>
      </c>
      <c r="G72" s="117">
        <f t="shared" si="2"/>
        <v>0</v>
      </c>
      <c r="H72" s="117">
        <f t="shared" si="2"/>
        <v>0</v>
      </c>
      <c r="I72" s="36"/>
      <c r="J72" s="36">
        <f>SUM(J8:J71)</f>
        <v>37807000</v>
      </c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</row>
    <row r="73" spans="1:47" s="18" customFormat="1" x14ac:dyDescent="0.3">
      <c r="A73" s="15"/>
      <c r="B73" s="15" t="s">
        <v>102</v>
      </c>
      <c r="C73" s="121">
        <f>C72+D72+E72+F72+G72+H72</f>
        <v>3.5060000000000011</v>
      </c>
      <c r="D73" s="121"/>
      <c r="E73" s="121"/>
      <c r="F73" s="121"/>
      <c r="G73" s="121"/>
      <c r="H73" s="121"/>
      <c r="I73" s="36"/>
      <c r="J73" s="15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</row>
    <row r="74" spans="1:47" x14ac:dyDescent="0.3">
      <c r="B74" s="4" t="s">
        <v>113</v>
      </c>
    </row>
    <row r="76" spans="1:47" x14ac:dyDescent="0.3">
      <c r="J76" s="24"/>
    </row>
    <row r="77" spans="1:47" x14ac:dyDescent="0.3">
      <c r="J77" s="24"/>
    </row>
    <row r="78" spans="1:47" x14ac:dyDescent="0.3">
      <c r="J78" s="24"/>
    </row>
    <row r="79" spans="1:47" x14ac:dyDescent="0.3">
      <c r="J79" s="24"/>
    </row>
    <row r="87" spans="10:10" x14ac:dyDescent="0.3">
      <c r="J87" s="24"/>
    </row>
    <row r="88" spans="10:10" x14ac:dyDescent="0.3">
      <c r="J88" s="24"/>
    </row>
    <row r="89" spans="10:10" x14ac:dyDescent="0.3">
      <c r="J89" s="24"/>
    </row>
    <row r="90" spans="10:10" x14ac:dyDescent="0.3">
      <c r="J90" s="24"/>
    </row>
    <row r="91" spans="10:10" x14ac:dyDescent="0.3">
      <c r="J91" s="24"/>
    </row>
    <row r="92" spans="10:10" x14ac:dyDescent="0.3">
      <c r="J92" s="24"/>
    </row>
  </sheetData>
  <mergeCells count="38">
    <mergeCell ref="A24:A25"/>
    <mergeCell ref="B44:B45"/>
    <mergeCell ref="A41:A43"/>
    <mergeCell ref="B47:B48"/>
    <mergeCell ref="B49:B50"/>
    <mergeCell ref="A49:A50"/>
    <mergeCell ref="B33:B35"/>
    <mergeCell ref="B36:B37"/>
    <mergeCell ref="B38:B39"/>
    <mergeCell ref="B41:B43"/>
    <mergeCell ref="A38:A39"/>
    <mergeCell ref="B24:B25"/>
    <mergeCell ref="A1:J1"/>
    <mergeCell ref="I3:I5"/>
    <mergeCell ref="J3:J5"/>
    <mergeCell ref="F4:H4"/>
    <mergeCell ref="A3:A5"/>
    <mergeCell ref="B3:B5"/>
    <mergeCell ref="C3:E3"/>
    <mergeCell ref="F3:H3"/>
    <mergeCell ref="C4:E4"/>
    <mergeCell ref="A2:J2"/>
    <mergeCell ref="A17:A18"/>
    <mergeCell ref="B17:B18"/>
    <mergeCell ref="C73:H73"/>
    <mergeCell ref="A27:A28"/>
    <mergeCell ref="A33:A35"/>
    <mergeCell ref="B51:B52"/>
    <mergeCell ref="A51:A52"/>
    <mergeCell ref="B65:B66"/>
    <mergeCell ref="A65:A66"/>
    <mergeCell ref="B67:B68"/>
    <mergeCell ref="A67:A68"/>
    <mergeCell ref="A30:A31"/>
    <mergeCell ref="A36:A37"/>
    <mergeCell ref="A44:A45"/>
    <mergeCell ref="A47:A48"/>
    <mergeCell ref="B30:B31"/>
  </mergeCells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6" topLeftCell="A10" activePane="bottomLeft" state="frozen"/>
      <selection pane="bottomLeft" activeCell="D4" sqref="D4:D5"/>
    </sheetView>
  </sheetViews>
  <sheetFormatPr defaultRowHeight="15.75" x14ac:dyDescent="0.25"/>
  <cols>
    <col min="1" max="1" width="6.125" customWidth="1"/>
    <col min="2" max="2" width="28" customWidth="1"/>
    <col min="3" max="3" width="13.125" customWidth="1"/>
    <col min="4" max="4" width="14.75" customWidth="1"/>
    <col min="5" max="5" width="14.125" customWidth="1"/>
    <col min="6" max="6" width="15.75" customWidth="1"/>
    <col min="7" max="7" width="15.625" customWidth="1"/>
    <col min="8" max="8" width="14.625" customWidth="1"/>
    <col min="9" max="9" width="12.125" customWidth="1"/>
    <col min="10" max="10" width="10.75" customWidth="1"/>
    <col min="11" max="11" width="14.75" bestFit="1" customWidth="1"/>
    <col min="12" max="12" width="19" customWidth="1"/>
  </cols>
  <sheetData>
    <row r="1" spans="1:11" x14ac:dyDescent="0.25">
      <c r="A1" s="1"/>
    </row>
    <row r="2" spans="1:11" x14ac:dyDescent="0.25">
      <c r="A2" s="105" t="s">
        <v>125</v>
      </c>
      <c r="B2" s="105"/>
      <c r="C2" s="105"/>
      <c r="D2" s="105"/>
      <c r="E2" s="105"/>
      <c r="F2" s="105"/>
      <c r="G2" s="105"/>
      <c r="H2" s="105"/>
    </row>
    <row r="3" spans="1:11" x14ac:dyDescent="0.25">
      <c r="A3" s="104" t="str">
        <f>Lua!A2</f>
        <v>(Kèm theo Thông báo  số 79/TB-UBND ngày 10/11/2025 của UBND xã Tân Kỳ)</v>
      </c>
      <c r="B3" s="104"/>
      <c r="C3" s="104"/>
      <c r="D3" s="104"/>
      <c r="E3" s="104"/>
      <c r="F3" s="104"/>
      <c r="G3" s="104"/>
      <c r="H3" s="104"/>
    </row>
    <row r="4" spans="1:11" ht="52.5" customHeight="1" x14ac:dyDescent="0.25">
      <c r="A4" s="89" t="s">
        <v>0</v>
      </c>
      <c r="B4" s="89" t="s">
        <v>36</v>
      </c>
      <c r="C4" s="89" t="s">
        <v>1</v>
      </c>
      <c r="D4" s="89" t="s">
        <v>4</v>
      </c>
      <c r="E4" s="89" t="s">
        <v>5</v>
      </c>
      <c r="F4" s="89" t="s">
        <v>6</v>
      </c>
      <c r="G4" s="89" t="s">
        <v>29</v>
      </c>
      <c r="H4" s="89" t="s">
        <v>25</v>
      </c>
      <c r="I4" s="9"/>
      <c r="J4" s="9"/>
      <c r="K4" s="9"/>
    </row>
    <row r="5" spans="1:11" ht="30" customHeight="1" x14ac:dyDescent="0.25">
      <c r="A5" s="89"/>
      <c r="B5" s="89"/>
      <c r="C5" s="89"/>
      <c r="D5" s="89"/>
      <c r="E5" s="89"/>
      <c r="F5" s="89"/>
      <c r="G5" s="89"/>
      <c r="H5" s="89"/>
      <c r="I5" s="9"/>
      <c r="J5" s="9"/>
      <c r="K5" s="9"/>
    </row>
    <row r="6" spans="1:11" ht="33" customHeight="1" x14ac:dyDescent="0.25">
      <c r="A6" s="89"/>
      <c r="B6" s="89"/>
      <c r="C6" s="32" t="s">
        <v>2</v>
      </c>
      <c r="D6" s="32" t="s">
        <v>7</v>
      </c>
      <c r="E6" s="32" t="s">
        <v>96</v>
      </c>
      <c r="F6" s="32" t="s">
        <v>7</v>
      </c>
      <c r="G6" s="32" t="s">
        <v>26</v>
      </c>
      <c r="H6" s="32" t="s">
        <v>27</v>
      </c>
      <c r="I6" s="9"/>
      <c r="J6" s="49"/>
      <c r="K6" s="9"/>
    </row>
    <row r="7" spans="1:11" x14ac:dyDescent="0.25">
      <c r="A7" s="8"/>
      <c r="B7" s="32">
        <v>1</v>
      </c>
      <c r="C7" s="32">
        <v>2</v>
      </c>
      <c r="D7" s="32">
        <v>3</v>
      </c>
      <c r="E7" s="32">
        <v>4</v>
      </c>
      <c r="F7" s="32">
        <v>5</v>
      </c>
      <c r="G7" s="32">
        <v>6</v>
      </c>
      <c r="H7" s="32">
        <v>7</v>
      </c>
      <c r="I7" s="9"/>
      <c r="J7" s="9"/>
      <c r="K7" s="9"/>
    </row>
    <row r="8" spans="1:11" s="9" customFormat="1" x14ac:dyDescent="0.25">
      <c r="A8" s="8"/>
      <c r="B8" s="19"/>
      <c r="C8" s="8"/>
      <c r="D8" s="8"/>
      <c r="E8" s="8"/>
      <c r="F8" s="8"/>
      <c r="G8" s="8"/>
      <c r="H8" s="8"/>
    </row>
    <row r="9" spans="1:11" s="4" customFormat="1" ht="21" customHeight="1" x14ac:dyDescent="0.3">
      <c r="A9" s="28"/>
      <c r="B9" s="15" t="s">
        <v>46</v>
      </c>
      <c r="C9" s="12"/>
      <c r="D9" s="12"/>
      <c r="E9" s="12"/>
      <c r="F9" s="14"/>
      <c r="G9" s="5"/>
      <c r="H9" s="13">
        <f t="shared" ref="H9:H13" si="0">G9*F9</f>
        <v>0</v>
      </c>
      <c r="I9" s="24"/>
    </row>
    <row r="10" spans="1:11" s="4" customFormat="1" ht="21" customHeight="1" x14ac:dyDescent="0.3">
      <c r="A10" s="78"/>
      <c r="B10" s="83" t="s">
        <v>119</v>
      </c>
      <c r="C10" s="12"/>
      <c r="D10" s="12"/>
      <c r="E10" s="12"/>
      <c r="F10" s="14"/>
      <c r="G10" s="5"/>
      <c r="H10" s="13"/>
      <c r="I10" s="24"/>
    </row>
    <row r="11" spans="1:11" s="4" customFormat="1" ht="21" customHeight="1" x14ac:dyDescent="0.3">
      <c r="A11" s="81">
        <v>1</v>
      </c>
      <c r="B11" s="84" t="s">
        <v>94</v>
      </c>
      <c r="C11" s="81"/>
      <c r="D11" s="81"/>
      <c r="E11" s="81"/>
      <c r="F11" s="81">
        <f>0.0001*800</f>
        <v>0.08</v>
      </c>
      <c r="G11" s="10">
        <v>15000000</v>
      </c>
      <c r="H11" s="85">
        <f>G11*F11</f>
        <v>1200000</v>
      </c>
      <c r="I11" s="24"/>
    </row>
    <row r="12" spans="1:11" s="4" customFormat="1" ht="21" customHeight="1" x14ac:dyDescent="0.3">
      <c r="A12" s="78"/>
      <c r="B12" s="83" t="s">
        <v>120</v>
      </c>
      <c r="C12" s="12"/>
      <c r="D12" s="12"/>
      <c r="E12" s="12"/>
      <c r="F12" s="14"/>
      <c r="G12" s="5"/>
      <c r="H12" s="13"/>
      <c r="I12" s="24"/>
    </row>
    <row r="13" spans="1:11" s="3" customFormat="1" ht="21" customHeight="1" x14ac:dyDescent="0.3">
      <c r="A13" s="12">
        <v>1</v>
      </c>
      <c r="B13" s="6" t="s">
        <v>94</v>
      </c>
      <c r="C13" s="12"/>
      <c r="D13" s="12"/>
      <c r="E13" s="12"/>
      <c r="F13" s="14">
        <v>0.08</v>
      </c>
      <c r="G13" s="5">
        <v>15000000</v>
      </c>
      <c r="H13" s="13">
        <f t="shared" si="0"/>
        <v>1200000</v>
      </c>
      <c r="I13" s="24"/>
      <c r="J13" s="4"/>
      <c r="K13" s="4"/>
    </row>
    <row r="14" spans="1:11" s="9" customFormat="1" ht="25.5" customHeight="1" x14ac:dyDescent="0.3">
      <c r="A14" s="8"/>
      <c r="B14" s="15" t="s">
        <v>98</v>
      </c>
      <c r="C14" s="8"/>
      <c r="D14" s="8"/>
      <c r="E14" s="8"/>
      <c r="F14" s="50">
        <f>SUM(F9:F13)</f>
        <v>0.16</v>
      </c>
      <c r="G14" s="10"/>
      <c r="H14" s="25">
        <f>SUM(H9:H13)</f>
        <v>2400000</v>
      </c>
      <c r="I14" s="26"/>
      <c r="K14" s="23"/>
    </row>
    <row r="15" spans="1:11" x14ac:dyDescent="0.25">
      <c r="I15" s="9"/>
      <c r="J15" s="9"/>
      <c r="K15" s="9"/>
    </row>
  </sheetData>
  <mergeCells count="10">
    <mergeCell ref="A3:H3"/>
    <mergeCell ref="A2:H2"/>
    <mergeCell ref="G4:G5"/>
    <mergeCell ref="H4:H5"/>
    <mergeCell ref="A4:A6"/>
    <mergeCell ref="B4:B6"/>
    <mergeCell ref="C4:C5"/>
    <mergeCell ref="D4:D5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4"/>
  <sheetViews>
    <sheetView tabSelected="1" workbookViewId="0">
      <selection activeCell="C11" sqref="C11:M12"/>
    </sheetView>
  </sheetViews>
  <sheetFormatPr defaultRowHeight="15.75" x14ac:dyDescent="0.25"/>
  <cols>
    <col min="1" max="1" width="5.625" style="66" customWidth="1"/>
    <col min="2" max="2" width="27" customWidth="1"/>
    <col min="3" max="3" width="14" customWidth="1"/>
    <col min="4" max="4" width="14.75" customWidth="1"/>
    <col min="5" max="6" width="0" hidden="1" customWidth="1"/>
    <col min="7" max="7" width="1.25" hidden="1" customWidth="1"/>
    <col min="8" max="8" width="11.125" bestFit="1" customWidth="1"/>
    <col min="9" max="9" width="14.75" customWidth="1"/>
    <col min="10" max="11" width="0" hidden="1" customWidth="1"/>
    <col min="12" max="12" width="2.75" hidden="1" customWidth="1"/>
    <col min="13" max="13" width="15.75" style="52" customWidth="1"/>
    <col min="14" max="14" width="13.75" customWidth="1"/>
    <col min="15" max="63" width="9" style="9"/>
  </cols>
  <sheetData>
    <row r="1" spans="1:63" x14ac:dyDescent="0.25">
      <c r="A1" s="51"/>
    </row>
    <row r="2" spans="1:63" x14ac:dyDescent="0.25">
      <c r="A2" s="105" t="s">
        <v>126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63" x14ac:dyDescent="0.25">
      <c r="A3" s="110" t="str">
        <f>Lua!A2</f>
        <v>(Kèm theo Thông báo  số 79/TB-UBND ngày 10/11/2025 của UBND xã Tân Kỳ)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63" ht="15.75" customHeight="1" x14ac:dyDescent="0.25">
      <c r="A4" s="106" t="s">
        <v>0</v>
      </c>
      <c r="B4" s="106" t="s">
        <v>36</v>
      </c>
      <c r="C4" s="106" t="s">
        <v>103</v>
      </c>
      <c r="D4" s="106"/>
      <c r="E4" s="106"/>
      <c r="F4" s="106"/>
      <c r="G4" s="106"/>
      <c r="H4" s="106" t="s">
        <v>104</v>
      </c>
      <c r="I4" s="106"/>
      <c r="J4" s="106"/>
      <c r="K4" s="106"/>
      <c r="L4" s="106"/>
      <c r="M4" s="111" t="s">
        <v>24</v>
      </c>
      <c r="N4" s="89" t="s">
        <v>25</v>
      </c>
      <c r="O4" s="53"/>
      <c r="P4" s="53"/>
      <c r="Q4" s="53"/>
      <c r="R4" s="53"/>
      <c r="S4" s="53"/>
    </row>
    <row r="5" spans="1:63" ht="102" x14ac:dyDescent="0.25">
      <c r="A5" s="106"/>
      <c r="B5" s="106"/>
      <c r="C5" s="54" t="s">
        <v>105</v>
      </c>
      <c r="D5" s="54" t="s">
        <v>106</v>
      </c>
      <c r="E5" s="54" t="s">
        <v>107</v>
      </c>
      <c r="F5" s="106" t="s">
        <v>108</v>
      </c>
      <c r="G5" s="106"/>
      <c r="H5" s="54" t="s">
        <v>105</v>
      </c>
      <c r="I5" s="54" t="s">
        <v>106</v>
      </c>
      <c r="J5" s="54" t="s">
        <v>107</v>
      </c>
      <c r="K5" s="106" t="s">
        <v>108</v>
      </c>
      <c r="L5" s="106"/>
      <c r="M5" s="111"/>
      <c r="N5" s="89"/>
      <c r="O5" s="53"/>
      <c r="P5" s="53"/>
      <c r="Q5" s="53"/>
      <c r="R5" s="53"/>
      <c r="S5" s="53"/>
    </row>
    <row r="6" spans="1:63" ht="45" x14ac:dyDescent="0.25">
      <c r="A6" s="55"/>
      <c r="B6" s="56"/>
      <c r="C6" s="56" t="s">
        <v>3</v>
      </c>
      <c r="D6" s="56" t="s">
        <v>3</v>
      </c>
      <c r="E6" s="56" t="s">
        <v>3</v>
      </c>
      <c r="F6" s="56" t="s">
        <v>3</v>
      </c>
      <c r="G6" s="56" t="s">
        <v>3</v>
      </c>
      <c r="H6" s="56" t="s">
        <v>3</v>
      </c>
      <c r="I6" s="56" t="s">
        <v>3</v>
      </c>
      <c r="J6" s="56" t="s">
        <v>3</v>
      </c>
      <c r="K6" s="56" t="s">
        <v>3</v>
      </c>
      <c r="L6" s="56" t="s">
        <v>3</v>
      </c>
      <c r="M6" s="29" t="s">
        <v>26</v>
      </c>
      <c r="N6" s="30" t="s">
        <v>27</v>
      </c>
      <c r="O6" s="53"/>
      <c r="P6" s="53"/>
      <c r="Q6" s="53"/>
      <c r="R6" s="53"/>
      <c r="S6" s="53"/>
    </row>
    <row r="7" spans="1:63" s="9" customFormat="1" x14ac:dyDescent="0.25">
      <c r="A7" s="55"/>
      <c r="B7" s="57">
        <v>1</v>
      </c>
      <c r="C7" s="57">
        <v>2</v>
      </c>
      <c r="D7" s="57">
        <v>3</v>
      </c>
      <c r="E7" s="57">
        <v>4</v>
      </c>
      <c r="F7" s="57">
        <v>5</v>
      </c>
      <c r="G7" s="57">
        <v>6</v>
      </c>
      <c r="H7" s="57">
        <v>4</v>
      </c>
      <c r="I7" s="57">
        <v>5</v>
      </c>
      <c r="J7" s="57">
        <v>9</v>
      </c>
      <c r="K7" s="57">
        <v>10</v>
      </c>
      <c r="L7" s="57">
        <v>11</v>
      </c>
      <c r="M7" s="58">
        <v>6</v>
      </c>
      <c r="N7" s="32">
        <v>7</v>
      </c>
      <c r="O7" s="53"/>
      <c r="P7" s="53"/>
      <c r="Q7" s="53"/>
      <c r="R7" s="53"/>
      <c r="S7" s="53"/>
    </row>
    <row r="8" spans="1:63" s="60" customFormat="1" ht="18.75" x14ac:dyDescent="0.25">
      <c r="A8" s="54"/>
      <c r="B8" s="59" t="s">
        <v>46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3">
        <f t="shared" ref="N8" si="0">(C8+D8+H8+I8)*M8</f>
        <v>0</v>
      </c>
      <c r="O8" s="53"/>
      <c r="P8" s="53"/>
      <c r="Q8" s="53"/>
      <c r="R8" s="53"/>
      <c r="S8" s="53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</row>
    <row r="9" spans="1:63" s="60" customFormat="1" ht="18.75" x14ac:dyDescent="0.25">
      <c r="A9" s="80"/>
      <c r="B9" s="82" t="s">
        <v>115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53"/>
      <c r="P9" s="53"/>
      <c r="Q9" s="53"/>
      <c r="R9" s="53"/>
      <c r="S9" s="53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</row>
    <row r="10" spans="1:63" s="62" customFormat="1" ht="18.75" x14ac:dyDescent="0.3">
      <c r="A10" s="55">
        <v>1</v>
      </c>
      <c r="B10" s="6" t="s">
        <v>78</v>
      </c>
      <c r="C10" s="12">
        <v>0.4</v>
      </c>
      <c r="D10" s="61"/>
      <c r="E10" s="12"/>
      <c r="F10" s="12"/>
      <c r="G10" s="12"/>
      <c r="H10" s="12"/>
      <c r="I10" s="12"/>
      <c r="J10" s="12"/>
      <c r="K10" s="12"/>
      <c r="L10" s="12"/>
      <c r="M10" s="5">
        <v>8000000</v>
      </c>
      <c r="N10" s="13">
        <f>(C10+D10+H10+I10)*M10</f>
        <v>3200000</v>
      </c>
      <c r="O10" s="53"/>
      <c r="P10" s="53"/>
      <c r="Q10" s="53"/>
      <c r="R10" s="53"/>
      <c r="S10" s="53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</row>
    <row r="11" spans="1:63" x14ac:dyDescent="0.25">
      <c r="A11" s="63"/>
      <c r="B11" s="64" t="s">
        <v>98</v>
      </c>
      <c r="C11" s="122">
        <f t="shared" ref="C11:L11" si="1">SUM(C8:C10)</f>
        <v>0.4</v>
      </c>
      <c r="D11" s="122">
        <f t="shared" si="1"/>
        <v>0</v>
      </c>
      <c r="E11" s="122">
        <f t="shared" si="1"/>
        <v>0</v>
      </c>
      <c r="F11" s="122">
        <f t="shared" si="1"/>
        <v>0</v>
      </c>
      <c r="G11" s="122">
        <f t="shared" si="1"/>
        <v>0</v>
      </c>
      <c r="H11" s="122">
        <f t="shared" si="1"/>
        <v>0</v>
      </c>
      <c r="I11" s="122">
        <f t="shared" si="1"/>
        <v>0</v>
      </c>
      <c r="J11" s="122">
        <f t="shared" si="1"/>
        <v>0</v>
      </c>
      <c r="K11" s="122">
        <f t="shared" si="1"/>
        <v>0</v>
      </c>
      <c r="L11" s="122">
        <f t="shared" si="1"/>
        <v>0</v>
      </c>
      <c r="M11" s="122"/>
      <c r="N11" s="65">
        <f>SUM(N8:N10)</f>
        <v>3200000</v>
      </c>
    </row>
    <row r="12" spans="1:63" x14ac:dyDescent="0.25">
      <c r="A12" s="63"/>
      <c r="B12" s="64" t="s">
        <v>109</v>
      </c>
      <c r="C12" s="107">
        <f>C11+D11+H11+I11</f>
        <v>0.4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9"/>
      <c r="N12" s="65"/>
    </row>
    <row r="13" spans="1:63" x14ac:dyDescent="0.25">
      <c r="C13" s="67"/>
      <c r="D13" s="68"/>
      <c r="H13" s="68"/>
      <c r="I13" s="68"/>
      <c r="N13" s="67"/>
    </row>
    <row r="14" spans="1:63" x14ac:dyDescent="0.25">
      <c r="H14" t="s">
        <v>110</v>
      </c>
    </row>
  </sheetData>
  <mergeCells count="11">
    <mergeCell ref="F5:G5"/>
    <mergeCell ref="K5:L5"/>
    <mergeCell ref="C12:M12"/>
    <mergeCell ref="A2:N2"/>
    <mergeCell ref="A3:N3"/>
    <mergeCell ref="A4:A5"/>
    <mergeCell ref="B4:B5"/>
    <mergeCell ref="C4:G4"/>
    <mergeCell ref="H4:L4"/>
    <mergeCell ref="M4:M5"/>
    <mergeCell ref="N4:N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Lua</vt:lpstr>
      <vt:lpstr>cay lao nam</vt:lpstr>
      <vt:lpstr>Hang nam</vt:lpstr>
      <vt:lpstr>Ao</vt:lpstr>
      <vt:lpstr>Lam nghiep</vt:lpstr>
      <vt:lpstr>'cay lao nam'!chuong_pl_1_name</vt:lpstr>
      <vt:lpstr>Ao!chuong_pl_3_name</vt:lpstr>
      <vt:lpstr>'cay lao nam'!Print_Titles</vt:lpstr>
      <vt:lpstr>'Hang nam'!Print_Titles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2025-11-16T09:21:34Z</cp:lastPrinted>
  <dcterms:created xsi:type="dcterms:W3CDTF">2025-08-24T08:17:09Z</dcterms:created>
  <dcterms:modified xsi:type="dcterms:W3CDTF">2025-11-17T07:33:30Z</dcterms:modified>
</cp:coreProperties>
</file>